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MgrMilošPodlipný\Desktop\DOPOP\Semice_hřiště\Nová složka\"/>
    </mc:Choice>
  </mc:AlternateContent>
  <xr:revisionPtr revIDLastSave="0" documentId="8_{AE618648-0DB3-4098-A570-A5B2FFBB37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20221130 - Nová tribuna n..." sheetId="2" r:id="rId2"/>
  </sheets>
  <definedNames>
    <definedName name="_xlnm._FilterDatabase" localSheetId="1" hidden="1">'20221130 - Nová tribuna n...'!$C$124:$K$201</definedName>
    <definedName name="_xlnm.Print_Titles" localSheetId="1">'20221130 - Nová tribuna n...'!$124:$124</definedName>
    <definedName name="_xlnm.Print_Titles" localSheetId="0">'Rekapitulace stavby'!$92:$92</definedName>
    <definedName name="_xlnm.Print_Area" localSheetId="1">'20221130 - Nová tribuna n...'!$C$4:$J$76,'20221130 - Nová tribuna n...'!$C$82:$J$108,'20221130 - Nová tribuna n...'!$C$114:$J$201</definedName>
    <definedName name="_xlnm.Print_Area" localSheetId="0">'Rekapitulace stavby'!$D$4:$AO$76,'Rekapitulace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/>
  <c r="BI201" i="2"/>
  <c r="BH201" i="2"/>
  <c r="BG201" i="2"/>
  <c r="BF201" i="2"/>
  <c r="T201" i="2"/>
  <c r="T200" i="2" s="1"/>
  <c r="R201" i="2"/>
  <c r="R200" i="2"/>
  <c r="P201" i="2"/>
  <c r="P200" i="2" s="1"/>
  <c r="BI199" i="2"/>
  <c r="BH199" i="2"/>
  <c r="BG199" i="2"/>
  <c r="BF199" i="2"/>
  <c r="T199" i="2"/>
  <c r="T198" i="2"/>
  <c r="R199" i="2"/>
  <c r="R198" i="2" s="1"/>
  <c r="R193" i="2" s="1"/>
  <c r="P199" i="2"/>
  <c r="P198" i="2"/>
  <c r="BI197" i="2"/>
  <c r="BH197" i="2"/>
  <c r="BG197" i="2"/>
  <c r="BF197" i="2"/>
  <c r="T197" i="2"/>
  <c r="T196" i="2" s="1"/>
  <c r="T193" i="2" s="1"/>
  <c r="R197" i="2"/>
  <c r="R196" i="2"/>
  <c r="P197" i="2"/>
  <c r="P196" i="2" s="1"/>
  <c r="BI195" i="2"/>
  <c r="BH195" i="2"/>
  <c r="BG195" i="2"/>
  <c r="BF195" i="2"/>
  <c r="T195" i="2"/>
  <c r="T194" i="2"/>
  <c r="R195" i="2"/>
  <c r="R194" i="2"/>
  <c r="P195" i="2"/>
  <c r="P194" i="2" s="1"/>
  <c r="BI190" i="2"/>
  <c r="BH190" i="2"/>
  <c r="BG190" i="2"/>
  <c r="BF190" i="2"/>
  <c r="T190" i="2"/>
  <c r="R190" i="2"/>
  <c r="P190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P186" i="2" s="1"/>
  <c r="P185" i="2" s="1"/>
  <c r="BI184" i="2"/>
  <c r="BH184" i="2"/>
  <c r="BG184" i="2"/>
  <c r="BF184" i="2"/>
  <c r="T184" i="2"/>
  <c r="T183" i="2"/>
  <c r="R184" i="2"/>
  <c r="R183" i="2" s="1"/>
  <c r="P184" i="2"/>
  <c r="P183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80" i="2"/>
  <c r="BH180" i="2"/>
  <c r="BG180" i="2"/>
  <c r="BF180" i="2"/>
  <c r="T180" i="2"/>
  <c r="R180" i="2"/>
  <c r="P180" i="2"/>
  <c r="BI179" i="2"/>
  <c r="BH179" i="2"/>
  <c r="BG179" i="2"/>
  <c r="BF179" i="2"/>
  <c r="T179" i="2"/>
  <c r="R179" i="2"/>
  <c r="P179" i="2"/>
  <c r="BI178" i="2"/>
  <c r="BH178" i="2"/>
  <c r="BG178" i="2"/>
  <c r="BF178" i="2"/>
  <c r="T178" i="2"/>
  <c r="R178" i="2"/>
  <c r="P178" i="2"/>
  <c r="BI175" i="2"/>
  <c r="BH175" i="2"/>
  <c r="BG175" i="2"/>
  <c r="BF175" i="2"/>
  <c r="T175" i="2"/>
  <c r="R175" i="2"/>
  <c r="P175" i="2"/>
  <c r="BI173" i="2"/>
  <c r="BH173" i="2"/>
  <c r="BG173" i="2"/>
  <c r="BF173" i="2"/>
  <c r="T173" i="2"/>
  <c r="R173" i="2"/>
  <c r="P173" i="2"/>
  <c r="BI172" i="2"/>
  <c r="BH172" i="2"/>
  <c r="BG172" i="2"/>
  <c r="BF172" i="2"/>
  <c r="T172" i="2"/>
  <c r="R172" i="2"/>
  <c r="P172" i="2"/>
  <c r="BI170" i="2"/>
  <c r="BH170" i="2"/>
  <c r="BG170" i="2"/>
  <c r="BF170" i="2"/>
  <c r="T170" i="2"/>
  <c r="R170" i="2"/>
  <c r="P170" i="2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0" i="2"/>
  <c r="BH160" i="2"/>
  <c r="BG160" i="2"/>
  <c r="BF160" i="2"/>
  <c r="T160" i="2"/>
  <c r="R160" i="2"/>
  <c r="P160" i="2"/>
  <c r="BI157" i="2"/>
  <c r="BH157" i="2"/>
  <c r="BG157" i="2"/>
  <c r="BF157" i="2"/>
  <c r="T157" i="2"/>
  <c r="R157" i="2"/>
  <c r="P157" i="2"/>
  <c r="BI154" i="2"/>
  <c r="BH154" i="2"/>
  <c r="BG154" i="2"/>
  <c r="BF154" i="2"/>
  <c r="T154" i="2"/>
  <c r="R154" i="2"/>
  <c r="P154" i="2"/>
  <c r="BI150" i="2"/>
  <c r="BH150" i="2"/>
  <c r="BG150" i="2"/>
  <c r="BF150" i="2"/>
  <c r="T150" i="2"/>
  <c r="R150" i="2"/>
  <c r="P150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38" i="2"/>
  <c r="BH138" i="2"/>
  <c r="BG138" i="2"/>
  <c r="BF138" i="2"/>
  <c r="T138" i="2"/>
  <c r="R138" i="2"/>
  <c r="P138" i="2"/>
  <c r="BI134" i="2"/>
  <c r="BH134" i="2"/>
  <c r="BG134" i="2"/>
  <c r="BF134" i="2"/>
  <c r="T134" i="2"/>
  <c r="R134" i="2"/>
  <c r="P134" i="2"/>
  <c r="BI131" i="2"/>
  <c r="BH131" i="2"/>
  <c r="BG131" i="2"/>
  <c r="BF131" i="2"/>
  <c r="T131" i="2"/>
  <c r="R131" i="2"/>
  <c r="P131" i="2"/>
  <c r="BI128" i="2"/>
  <c r="BH128" i="2"/>
  <c r="BG128" i="2"/>
  <c r="BF128" i="2"/>
  <c r="T128" i="2"/>
  <c r="R128" i="2"/>
  <c r="P128" i="2"/>
  <c r="J122" i="2"/>
  <c r="J121" i="2"/>
  <c r="F121" i="2"/>
  <c r="F119" i="2"/>
  <c r="E117" i="2"/>
  <c r="J90" i="2"/>
  <c r="J89" i="2"/>
  <c r="F89" i="2"/>
  <c r="F87" i="2"/>
  <c r="E85" i="2"/>
  <c r="J16" i="2"/>
  <c r="E16" i="2"/>
  <c r="F122" i="2"/>
  <c r="J15" i="2"/>
  <c r="J10" i="2"/>
  <c r="J87" i="2" s="1"/>
  <c r="L90" i="1"/>
  <c r="AM90" i="1"/>
  <c r="AM89" i="1"/>
  <c r="L89" i="1"/>
  <c r="AM87" i="1"/>
  <c r="L87" i="1"/>
  <c r="L85" i="1"/>
  <c r="L84" i="1"/>
  <c r="BK180" i="2"/>
  <c r="J164" i="2"/>
  <c r="J128" i="2"/>
  <c r="BK181" i="2"/>
  <c r="J166" i="2"/>
  <c r="BK201" i="2"/>
  <c r="BK190" i="2"/>
  <c r="BK179" i="2"/>
  <c r="BK166" i="2"/>
  <c r="J157" i="2"/>
  <c r="J134" i="2"/>
  <c r="J190" i="2"/>
  <c r="J184" i="2"/>
  <c r="J175" i="2"/>
  <c r="BK170" i="2"/>
  <c r="BK157" i="2"/>
  <c r="BK141" i="2"/>
  <c r="AS94" i="1"/>
  <c r="J197" i="2"/>
  <c r="J170" i="2"/>
  <c r="J142" i="2"/>
  <c r="BK199" i="2"/>
  <c r="BK187" i="2"/>
  <c r="BK167" i="2"/>
  <c r="J141" i="2"/>
  <c r="J188" i="2"/>
  <c r="BK168" i="2"/>
  <c r="J160" i="2"/>
  <c r="J144" i="2"/>
  <c r="BK195" i="2"/>
  <c r="BK184" i="2"/>
  <c r="BK173" i="2"/>
  <c r="J165" i="2"/>
  <c r="J154" i="2"/>
  <c r="BK142" i="2"/>
  <c r="J131" i="2"/>
  <c r="BK189" i="2"/>
  <c r="BK175" i="2"/>
  <c r="J145" i="2"/>
  <c r="BK197" i="2"/>
  <c r="J179" i="2"/>
  <c r="BK154" i="2"/>
  <c r="J199" i="2"/>
  <c r="J180" i="2"/>
  <c r="J172" i="2"/>
  <c r="BK164" i="2"/>
  <c r="BK138" i="2"/>
  <c r="J201" i="2"/>
  <c r="J187" i="2"/>
  <c r="J181" i="2"/>
  <c r="J167" i="2"/>
  <c r="BK145" i="2"/>
  <c r="J138" i="2"/>
  <c r="J178" i="2"/>
  <c r="J168" i="2"/>
  <c r="BK131" i="2"/>
  <c r="BK188" i="2"/>
  <c r="J173" i="2"/>
  <c r="BK144" i="2"/>
  <c r="J195" i="2"/>
  <c r="BK182" i="2"/>
  <c r="BK178" i="2"/>
  <c r="BK165" i="2"/>
  <c r="J150" i="2"/>
  <c r="BK128" i="2"/>
  <c r="J189" i="2"/>
  <c r="J182" i="2"/>
  <c r="BK172" i="2"/>
  <c r="BK160" i="2"/>
  <c r="BK150" i="2"/>
  <c r="BK134" i="2"/>
  <c r="P193" i="2" l="1"/>
  <c r="BK127" i="2"/>
  <c r="J127" i="2"/>
  <c r="J96" i="2"/>
  <c r="R127" i="2"/>
  <c r="P149" i="2"/>
  <c r="BK163" i="2"/>
  <c r="J163" i="2"/>
  <c r="J98" i="2" s="1"/>
  <c r="T163" i="2"/>
  <c r="R171" i="2"/>
  <c r="BK186" i="2"/>
  <c r="BK185" i="2" s="1"/>
  <c r="J185" i="2" s="1"/>
  <c r="J101" i="2" s="1"/>
  <c r="P127" i="2"/>
  <c r="BK149" i="2"/>
  <c r="J149" i="2"/>
  <c r="J97" i="2"/>
  <c r="R149" i="2"/>
  <c r="P163" i="2"/>
  <c r="BK171" i="2"/>
  <c r="J171" i="2"/>
  <c r="J99" i="2"/>
  <c r="T171" i="2"/>
  <c r="T186" i="2"/>
  <c r="T185" i="2"/>
  <c r="T127" i="2"/>
  <c r="T126" i="2" s="1"/>
  <c r="T125" i="2" s="1"/>
  <c r="T149" i="2"/>
  <c r="R163" i="2"/>
  <c r="P171" i="2"/>
  <c r="R186" i="2"/>
  <c r="R185" i="2"/>
  <c r="BK194" i="2"/>
  <c r="J194" i="2" s="1"/>
  <c r="J104" i="2" s="1"/>
  <c r="BK196" i="2"/>
  <c r="J196" i="2"/>
  <c r="J105" i="2" s="1"/>
  <c r="BK183" i="2"/>
  <c r="J183" i="2"/>
  <c r="J100" i="2"/>
  <c r="BK198" i="2"/>
  <c r="J198" i="2"/>
  <c r="J106" i="2"/>
  <c r="BK200" i="2"/>
  <c r="J200" i="2" s="1"/>
  <c r="J107" i="2" s="1"/>
  <c r="J119" i="2"/>
  <c r="BE128" i="2"/>
  <c r="BE138" i="2"/>
  <c r="BE145" i="2"/>
  <c r="BE157" i="2"/>
  <c r="BE160" i="2"/>
  <c r="BE170" i="2"/>
  <c r="BE175" i="2"/>
  <c r="BE178" i="2"/>
  <c r="BE184" i="2"/>
  <c r="BE190" i="2"/>
  <c r="BE201" i="2"/>
  <c r="F90" i="2"/>
  <c r="BE166" i="2"/>
  <c r="BE168" i="2"/>
  <c r="BE173" i="2"/>
  <c r="BE179" i="2"/>
  <c r="BE180" i="2"/>
  <c r="BE182" i="2"/>
  <c r="BE188" i="2"/>
  <c r="BE197" i="2"/>
  <c r="BE199" i="2"/>
  <c r="BE131" i="2"/>
  <c r="BE150" i="2"/>
  <c r="BE164" i="2"/>
  <c r="BE165" i="2"/>
  <c r="BE172" i="2"/>
  <c r="BE189" i="2"/>
  <c r="BE195" i="2"/>
  <c r="BE134" i="2"/>
  <c r="BE141" i="2"/>
  <c r="BE142" i="2"/>
  <c r="BE144" i="2"/>
  <c r="BE154" i="2"/>
  <c r="BE167" i="2"/>
  <c r="BE181" i="2"/>
  <c r="BE187" i="2"/>
  <c r="F34" i="2"/>
  <c r="BC95" i="1" s="1"/>
  <c r="BC94" i="1" s="1"/>
  <c r="W32" i="1" s="1"/>
  <c r="J32" i="2"/>
  <c r="AW95" i="1" s="1"/>
  <c r="F35" i="2"/>
  <c r="BD95" i="1"/>
  <c r="BD94" i="1"/>
  <c r="W33" i="1" s="1"/>
  <c r="F32" i="2"/>
  <c r="BA95" i="1"/>
  <c r="BA94" i="1"/>
  <c r="W30" i="1" s="1"/>
  <c r="F33" i="2"/>
  <c r="BB95" i="1"/>
  <c r="BB94" i="1"/>
  <c r="AX94" i="1" s="1"/>
  <c r="P126" i="2" l="1"/>
  <c r="P125" i="2"/>
  <c r="AU95" i="1"/>
  <c r="AU94" i="1" s="1"/>
  <c r="R126" i="2"/>
  <c r="R125" i="2" s="1"/>
  <c r="J186" i="2"/>
  <c r="J102" i="2"/>
  <c r="BK126" i="2"/>
  <c r="J126" i="2" s="1"/>
  <c r="J95" i="2" s="1"/>
  <c r="BK193" i="2"/>
  <c r="J193" i="2"/>
  <c r="J103" i="2" s="1"/>
  <c r="AY94" i="1"/>
  <c r="AW94" i="1"/>
  <c r="AK30" i="1" s="1"/>
  <c r="F31" i="2"/>
  <c r="AZ95" i="1"/>
  <c r="AZ94" i="1"/>
  <c r="W29" i="1" s="1"/>
  <c r="W31" i="1"/>
  <c r="J31" i="2"/>
  <c r="AV95" i="1"/>
  <c r="AT95" i="1" s="1"/>
  <c r="BK125" i="2" l="1"/>
  <c r="J125" i="2"/>
  <c r="J28" i="2"/>
  <c r="AG95" i="1"/>
  <c r="AG94" i="1" s="1"/>
  <c r="AK26" i="1" s="1"/>
  <c r="AK35" i="1" s="1"/>
  <c r="AV94" i="1"/>
  <c r="AK29" i="1"/>
  <c r="J37" i="2" l="1"/>
  <c r="J94" i="2"/>
  <c r="AN95" i="1"/>
  <c r="AT94" i="1"/>
  <c r="AN94" i="1" l="1"/>
</calcChain>
</file>

<file path=xl/sharedStrings.xml><?xml version="1.0" encoding="utf-8"?>
<sst xmlns="http://schemas.openxmlformats.org/spreadsheetml/2006/main" count="1087" uniqueCount="302">
  <si>
    <t>Export Komplet</t>
  </si>
  <si>
    <t/>
  </si>
  <si>
    <t>2.0</t>
  </si>
  <si>
    <t>False</t>
  </si>
  <si>
    <t>{ccd918b4-db44-4304-951b-fa169c020b39}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</si>
  <si>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</si>
  <si>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</si>
  <si>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</si>
  <si>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</si>
  <si>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</si>
  <si>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</si>
  <si>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</si>
  <si>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</si>
  <si>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</si>
  <si>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20221130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</si>
  <si>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</si>
  <si>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</si>
  <si>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Nová tribuna na fotbalové hřiště</t>
  </si>
  <si>
    <t>KSO:</t>
  </si>
  <si>
    <t>CC-CZ:</t>
  </si>
  <si>
    <t>Místo:</t>
  </si>
  <si>
    <t xml:space="preserve"> </t>
  </si>
  <si>
    <t>Datum:</t>
  </si>
  <si>
    <t>30. 11. 2022</t>
  </si>
  <si>
    <t>Zadavatel:</t>
  </si>
  <si>
    <t>IČ:</t>
  </si>
  <si>
    <t>Obec Semice</t>
  </si>
  <si>
    <t>DIČ:</t>
  </si>
  <si>
    <t>Uchazeč:</t>
  </si>
  <si>
    <t>Vyplň údaj</t>
  </si>
  <si>
    <t>Projektant:</t>
  </si>
  <si>
    <t>Milan Drechsler</t>
  </si>
  <si>
    <t>True</t>
  </si>
  <si>
    <t>Zpracovatel:</t>
  </si>
  <si>
    <t>Pavel Novák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</si>
  <si>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</si>
  <si>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</si>
  <si>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</si>
  <si>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</si>
  <si>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</si>
  <si>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</si>
  <si>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</si>
  <si>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</si>
  <si>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</si>
  <si>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</si>
  <si>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</si>
  <si>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</si>
  <si>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</si>
  <si>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</si>
  <si>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</si>
  <si>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</si>
  <si>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</si>
  <si>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</si>
  <si>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</si>
  <si>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</si>
  <si>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</si>
  <si>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</si>
  <si>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</si>
  <si>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</si>
  <si>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</si>
  <si>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</si>
  <si>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</si>
  <si>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</si>
  <si>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</si>
  <si>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</si>
  <si>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</si>
  <si>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</si>
  <si>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</si>
  <si>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</si>
  <si>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</si>
  <si>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</si>
  <si>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</si>
  <si>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</si>
  <si>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</si>
  <si>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</si>
  <si>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</si>
  <si>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</si>
  <si>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</si>
  <si>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</si>
  <si>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</si>
  <si>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</si>
  <si>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</si>
  <si>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</si>
  <si>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</si>
  <si>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</si>
  <si>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</si>
  <si>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</si>
  <si>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</si>
  <si>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</si>
  <si>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</si>
  <si>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</si>
  <si>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</si>
  <si>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</si>
  <si>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</si>
  <si>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</si>
  <si>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</si>
  <si>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</si>
  <si>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</si>
  <si>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</si>
  <si>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</si>
  <si>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</si>
  <si>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</si>
  <si>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</si>
  <si>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</si>
  <si>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</si>
  <si>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</si>
  <si>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</si>
  <si>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</si>
  <si>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</si>
  <si>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</si>
  <si>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</si>
  <si>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</si>
  <si>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</si>
  <si>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</si>
  <si>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</si>
  <si>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</si>
  <si>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</si>
  <si>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</si>
  <si>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</si>
  <si>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</si>
  <si>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</si>
  <si>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122452203</t>
  </si>
  <si>
    <t>Odkopávky a prokopávky nezapažené pro silnice a dálnice v hornině třídy těžitelnosti II objem do 100 m3 strojně</t>
  </si>
  <si>
    <t>m3</t>
  </si>
  <si>
    <t>4</t>
  </si>
  <si>
    <t>1144179128</t>
  </si>
  <si>
    <t>VV</t>
  </si>
  <si>
    <t>202,29*0,1</t>
  </si>
  <si>
    <t>Součet</t>
  </si>
  <si>
    <t>131151102</t>
  </si>
  <si>
    <t>Hloubení jam nezapažených v hornině třídy těžitelnosti I skupiny 1 a 2 objem do 50 m3 strojně</t>
  </si>
  <si>
    <t>-861784167</t>
  </si>
  <si>
    <t>0,53*(24,0+36,0)</t>
  </si>
  <si>
    <t>3</t>
  </si>
  <si>
    <t>132151101</t>
  </si>
  <si>
    <t>Hloubení rýh nezapažených š do 800 mm v hornině třídy těžitelnosti I skupiny 1 a 2 objem do 20 m3 strojně</t>
  </si>
  <si>
    <t>2145806578</t>
  </si>
  <si>
    <t>2,48*4*0,15</t>
  </si>
  <si>
    <t>2,48*8*0,3</t>
  </si>
  <si>
    <t>162751117</t>
  </si>
  <si>
    <t>Vodorovné přemístění přes 9 000 do 10000 m výkopku/sypaniny z horniny třídy těžitelnosti I skupiny 1 až 3</t>
  </si>
  <si>
    <t>1528294094</t>
  </si>
  <si>
    <t>(20,29+31,8+7,44)*1,3</t>
  </si>
  <si>
    <t>5</t>
  </si>
  <si>
    <t>167151101</t>
  </si>
  <si>
    <t>Nakládání výkopku z hornin třídy těžitelnosti I skupiny 1 až 3 do 100 m3</t>
  </si>
  <si>
    <t>1972064423</t>
  </si>
  <si>
    <t>6</t>
  </si>
  <si>
    <t>171201221</t>
  </si>
  <si>
    <t>Poplatek za uložení na skládce (skládkovné) zeminy a kamení kód odpadu 17 05 04</t>
  </si>
  <si>
    <t>t</t>
  </si>
  <si>
    <t>-284863894</t>
  </si>
  <si>
    <t>77,389*1,6 'Přepočtené koeficientem množství</t>
  </si>
  <si>
    <t>7</t>
  </si>
  <si>
    <t>171251201</t>
  </si>
  <si>
    <t>Uložení sypaniny na skládky nebo meziskládky</t>
  </si>
  <si>
    <t>54391728</t>
  </si>
  <si>
    <t>8</t>
  </si>
  <si>
    <t>181911102</t>
  </si>
  <si>
    <t>Úprava pláně v hornině třídy těžitelnosti I skupiny 1 až 2 se zhutněním ručně</t>
  </si>
  <si>
    <t>m2</t>
  </si>
  <si>
    <t>-714565440</t>
  </si>
  <si>
    <t>202,29</t>
  </si>
  <si>
    <t>(24,0+36,0)*2,0</t>
  </si>
  <si>
    <t>Zakládání</t>
  </si>
  <si>
    <t>9</t>
  </si>
  <si>
    <t>275313511</t>
  </si>
  <si>
    <t>Základové patky z betonu tř. C 8/10</t>
  </si>
  <si>
    <t>-1162538223</t>
  </si>
  <si>
    <t>0,05*0,15*2,0*4</t>
  </si>
  <si>
    <t>0,05*0,3*2,0*8</t>
  </si>
  <si>
    <t>10</t>
  </si>
  <si>
    <t>279113111</t>
  </si>
  <si>
    <t>Základová zeď tl 150 mm z tvárnic ztraceného bednění včetně výplně z betonu tř. C 8/10</t>
  </si>
  <si>
    <t>-2141023130</t>
  </si>
  <si>
    <t>2,48*4</t>
  </si>
  <si>
    <t>11</t>
  </si>
  <si>
    <t>279113114</t>
  </si>
  <si>
    <t>Základová zeď tl přes 250 do 300 mm z tvárnic ztraceného bednění včetně výplně z betonu tř. C 8/10</t>
  </si>
  <si>
    <t>1210975456</t>
  </si>
  <si>
    <t>2,48*8</t>
  </si>
  <si>
    <t>12</t>
  </si>
  <si>
    <t>279361821</t>
  </si>
  <si>
    <t>Výztuž základových zdí nosných betonářskou ocelí 10 505</t>
  </si>
  <si>
    <t>764661778</t>
  </si>
  <si>
    <t>(9,92+19,84)*10*0,62/1000</t>
  </si>
  <si>
    <t>Komunikace pozemní</t>
  </si>
  <si>
    <t>13</t>
  </si>
  <si>
    <t>564801012</t>
  </si>
  <si>
    <t>Podklad ze štěrkodrtě ŠD plochy do 100 m2 tl 40 mm</t>
  </si>
  <si>
    <t>522873298</t>
  </si>
  <si>
    <t>14</t>
  </si>
  <si>
    <t>564851011</t>
  </si>
  <si>
    <t>Podklad ze štěrkodrtě ŠD plochy do 100 m2 tl 150 mm</t>
  </si>
  <si>
    <t>629646021</t>
  </si>
  <si>
    <t>571908111R</t>
  </si>
  <si>
    <t>Kryt vymývaným dekoračním kamenivem (kačírkem) tl 100 mm</t>
  </si>
  <si>
    <t>-567475970</t>
  </si>
  <si>
    <t>16</t>
  </si>
  <si>
    <t>596211112</t>
  </si>
  <si>
    <t>Kladení zámkové dlažby komunikací pro pěší ručně tl 60 mm skupiny A pl přes 100 do 300 m2</t>
  </si>
  <si>
    <t>1606139474</t>
  </si>
  <si>
    <t>17</t>
  </si>
  <si>
    <t>M</t>
  </si>
  <si>
    <t>59245018R</t>
  </si>
  <si>
    <t>dlažba color mix piano tl.6cm</t>
  </si>
  <si>
    <t>393511784</t>
  </si>
  <si>
    <t>202,29*1,02 'Přepočtené koeficientem množství</t>
  </si>
  <si>
    <t>18</t>
  </si>
  <si>
    <t>919726122</t>
  </si>
  <si>
    <t>Geotextilie pro ochranu, separaci a filtraci netkaná měrná hm přes 200 do 300 g/m2</t>
  </si>
  <si>
    <t>2045231226</t>
  </si>
  <si>
    <t>Ostatní konstrukce a práce, bourání</t>
  </si>
  <si>
    <t>19</t>
  </si>
  <si>
    <t>916231213</t>
  </si>
  <si>
    <t>Osazení chodníkového obrubníku betonového stojatého s boční opěrou do lože z betonu prostého</t>
  </si>
  <si>
    <t>m</t>
  </si>
  <si>
    <t>621945612</t>
  </si>
  <si>
    <t>20</t>
  </si>
  <si>
    <t>59217018</t>
  </si>
  <si>
    <t>obrubník betonový chodníkový 1000x80x200mm</t>
  </si>
  <si>
    <t>-848958569</t>
  </si>
  <si>
    <t>165,7*1,02 'Přepočtené koeficientem množství</t>
  </si>
  <si>
    <t>916991121</t>
  </si>
  <si>
    <t>Lože pod obrubníky, krajníky nebo obruby z dlažebních kostek z betonu prostého</t>
  </si>
  <si>
    <t>767704467</t>
  </si>
  <si>
    <t>165,7*0,2*0,15</t>
  </si>
  <si>
    <t>22</t>
  </si>
  <si>
    <t>936124112R</t>
  </si>
  <si>
    <t xml:space="preserve">Montáž železobetonové  lavice L01.1 </t>
  </si>
  <si>
    <t>kus</t>
  </si>
  <si>
    <t>-1915411624</t>
  </si>
  <si>
    <t>23</t>
  </si>
  <si>
    <t>999999001R</t>
  </si>
  <si>
    <t>lavice železobetonová L01.1 dl.6m</t>
  </si>
  <si>
    <t>1026123260</t>
  </si>
  <si>
    <t>24</t>
  </si>
  <si>
    <t>936124113</t>
  </si>
  <si>
    <t>Montáž lavičky stabilní kotvené šrouby na pevný podklad</t>
  </si>
  <si>
    <t>-1403150660</t>
  </si>
  <si>
    <t>25</t>
  </si>
  <si>
    <t>999999002R</t>
  </si>
  <si>
    <t>sedačka pro tribuny GSW 07</t>
  </si>
  <si>
    <t>-1311778841</t>
  </si>
  <si>
    <t>26</t>
  </si>
  <si>
    <t>999999003R</t>
  </si>
  <si>
    <t>Odstranění betonové patky</t>
  </si>
  <si>
    <t>133010012</t>
  </si>
  <si>
    <t>998</t>
  </si>
  <si>
    <t>Přesun hmot</t>
  </si>
  <si>
    <t>27</t>
  </si>
  <si>
    <t>998223011</t>
  </si>
  <si>
    <t>Přesun hmot pro pozemní komunikace s krytem dlážděným</t>
  </si>
  <si>
    <t>-509267690</t>
  </si>
  <si>
    <t>PSV</t>
  </si>
  <si>
    <t>Práce a dodávky PSV</t>
  </si>
  <si>
    <t>767</t>
  </si>
  <si>
    <t>Konstrukce zámečnické</t>
  </si>
  <si>
    <t>28</t>
  </si>
  <si>
    <t>767999001R</t>
  </si>
  <si>
    <t>Zábradlí Z1 oceloově žárovaný zinek</t>
  </si>
  <si>
    <t>-1253931456</t>
  </si>
  <si>
    <t>29</t>
  </si>
  <si>
    <t>767999002R</t>
  </si>
  <si>
    <t>Ocelová Z2 konstrukce pro sedačky</t>
  </si>
  <si>
    <t>-309413453</t>
  </si>
  <si>
    <t>30</t>
  </si>
  <si>
    <t>767999003</t>
  </si>
  <si>
    <t>Odstranění stávajícího zabradlí</t>
  </si>
  <si>
    <t>-123512165</t>
  </si>
  <si>
    <t>31</t>
  </si>
  <si>
    <t>767999004R</t>
  </si>
  <si>
    <t>Odstranění stávajících laviček</t>
  </si>
  <si>
    <t>-526544594</t>
  </si>
  <si>
    <t>8,7+9,3+3,5+8,2+9,2+10,8+10,8</t>
  </si>
  <si>
    <t>VRN</t>
  </si>
  <si>
    <t>Vedlejší rozpočtové náklady</t>
  </si>
  <si>
    <t>VRN1</t>
  </si>
  <si>
    <t>Průzkumné, geodetické a projektové práce</t>
  </si>
  <si>
    <t>32</t>
  </si>
  <si>
    <t>012002000</t>
  </si>
  <si>
    <t>Geodetické práce</t>
  </si>
  <si>
    <t>soubor</t>
  </si>
  <si>
    <t>1024</t>
  </si>
  <si>
    <t>1626598923</t>
  </si>
  <si>
    <t>VRN3</t>
  </si>
  <si>
    <t>Zařízení staveniště</t>
  </si>
  <si>
    <t>33</t>
  </si>
  <si>
    <t>030001000</t>
  </si>
  <si>
    <t>%</t>
  </si>
  <si>
    <t>565194135</t>
  </si>
  <si>
    <t>VRN4</t>
  </si>
  <si>
    <t>Inženýrská činnost</t>
  </si>
  <si>
    <t>34</t>
  </si>
  <si>
    <t>043154000</t>
  </si>
  <si>
    <t>Zkoušky hutnicí</t>
  </si>
  <si>
    <t>293984000</t>
  </si>
  <si>
    <t>VRN6</t>
  </si>
  <si>
    <t>Územní vlivy</t>
  </si>
  <si>
    <t>35</t>
  </si>
  <si>
    <t>060001000</t>
  </si>
  <si>
    <t>2047220266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</si>
</sst>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0" fillId="0" borderId="12" xfId="0" applyNumberFormat="1" applyFont="1" applyBorder="1"/>
    <xf numFmtId="166" fontId="30" fillId="0" borderId="13" xfId="0" applyNumberFormat="1" applyFont="1" applyBorder="1"/>
    <xf numFmtId="4" fontId="31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ht="36.950000000000003" customHeight="1">
      <c r="AR2" s="211" t="s">
        <v>5</v>
      </c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S2" s="15" t="s">
        <v>6</v>
      </c>
      <c r="BT2" s="15" t="s">
        <v>7</v>
      </c>
    </row>
    <row r="3" spans="1:74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1:74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1:74" ht="12" customHeight="1">
      <c r="B5" s="18"/>
      <c r="D5" s="22" t="s">
        <v>13</v>
      </c>
      <c r="K5" s="176" t="s">
        <v>14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R5" s="18"/>
      <c r="BE5" s="173" t="s">
        <v>15</v>
      </c>
      <c r="BS5" s="15" t="s">
        <v>6</v>
      </c>
    </row>
    <row r="6" spans="1:74" ht="36.950000000000003" customHeight="1">
      <c r="B6" s="18"/>
      <c r="D6" s="24" t="s">
        <v>16</v>
      </c>
      <c r="K6" s="178" t="s">
        <v>17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R6" s="18"/>
      <c r="BE6" s="174"/>
      <c r="BS6" s="15" t="s">
        <v>6</v>
      </c>
    </row>
    <row r="7" spans="1:74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174"/>
      <c r="BS7" s="15" t="s">
        <v>6</v>
      </c>
    </row>
    <row r="8" spans="1:74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174"/>
      <c r="BS8" s="15" t="s">
        <v>6</v>
      </c>
    </row>
    <row r="9" spans="1:74" ht="14.45" customHeight="1">
      <c r="B9" s="18"/>
      <c r="AR9" s="18"/>
      <c r="BE9" s="174"/>
      <c r="BS9" s="15" t="s">
        <v>6</v>
      </c>
    </row>
    <row r="10" spans="1:74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174"/>
      <c r="BS10" s="15" t="s">
        <v>6</v>
      </c>
    </row>
    <row r="11" spans="1:74" ht="18.399999999999999" customHeight="1">
      <c r="B11" s="18"/>
      <c r="E11" s="23" t="s">
        <v>26</v>
      </c>
      <c r="AK11" s="25" t="s">
        <v>27</v>
      </c>
      <c r="AN11" s="23" t="s">
        <v>1</v>
      </c>
      <c r="AR11" s="18"/>
      <c r="BE11" s="174"/>
      <c r="BS11" s="15" t="s">
        <v>6</v>
      </c>
    </row>
    <row r="12" spans="1:74" ht="6.95" customHeight="1">
      <c r="B12" s="18"/>
      <c r="AR12" s="18"/>
      <c r="BE12" s="174"/>
      <c r="BS12" s="15" t="s">
        <v>6</v>
      </c>
    </row>
    <row r="13" spans="1:74" ht="12" customHeight="1">
      <c r="B13" s="18"/>
      <c r="D13" s="25" t="s">
        <v>28</v>
      </c>
      <c r="AK13" s="25" t="s">
        <v>25</v>
      </c>
      <c r="AN13" s="27" t="s">
        <v>29</v>
      </c>
      <c r="AR13" s="18"/>
      <c r="BE13" s="174"/>
      <c r="BS13" s="15" t="s">
        <v>6</v>
      </c>
    </row>
    <row r="14" spans="1:74" ht="12.75">
      <c r="B14" s="18"/>
      <c r="E14" s="179" t="s">
        <v>29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25" t="s">
        <v>27</v>
      </c>
      <c r="AN14" s="27" t="s">
        <v>29</v>
      </c>
      <c r="AR14" s="18"/>
      <c r="BE14" s="174"/>
      <c r="BS14" s="15" t="s">
        <v>6</v>
      </c>
    </row>
    <row r="15" spans="1:74" ht="6.95" customHeight="1">
      <c r="B15" s="18"/>
      <c r="AR15" s="18"/>
      <c r="BE15" s="174"/>
      <c r="BS15" s="15" t="s">
        <v>3</v>
      </c>
    </row>
    <row r="16" spans="1:74" ht="12" customHeight="1">
      <c r="B16" s="18"/>
      <c r="D16" s="25" t="s">
        <v>30</v>
      </c>
      <c r="AK16" s="25" t="s">
        <v>25</v>
      </c>
      <c r="AN16" s="23" t="s">
        <v>1</v>
      </c>
      <c r="AR16" s="18"/>
      <c r="BE16" s="174"/>
      <c r="BS16" s="15" t="s">
        <v>3</v>
      </c>
    </row>
    <row r="17" spans="2:71" ht="18.399999999999999" customHeight="1">
      <c r="B17" s="18"/>
      <c r="E17" s="23" t="s">
        <v>31</v>
      </c>
      <c r="AK17" s="25" t="s">
        <v>27</v>
      </c>
      <c r="AN17" s="23" t="s">
        <v>1</v>
      </c>
      <c r="AR17" s="18"/>
      <c r="BE17" s="174"/>
      <c r="BS17" s="15" t="s">
        <v>32</v>
      </c>
    </row>
    <row r="18" spans="2:71" ht="6.95" customHeight="1">
      <c r="B18" s="18"/>
      <c r="AR18" s="18"/>
      <c r="BE18" s="174"/>
      <c r="BS18" s="15" t="s">
        <v>6</v>
      </c>
    </row>
    <row r="19" spans="2:71" ht="12" customHeight="1">
      <c r="B19" s="18"/>
      <c r="D19" s="25" t="s">
        <v>33</v>
      </c>
      <c r="AK19" s="25" t="s">
        <v>25</v>
      </c>
      <c r="AN19" s="23" t="s">
        <v>1</v>
      </c>
      <c r="AR19" s="18"/>
      <c r="BE19" s="174"/>
      <c r="BS19" s="15" t="s">
        <v>6</v>
      </c>
    </row>
    <row r="20" spans="2:71" ht="18.399999999999999" customHeight="1">
      <c r="B20" s="18"/>
      <c r="E20" s="23" t="s">
        <v>34</v>
      </c>
      <c r="AK20" s="25" t="s">
        <v>27</v>
      </c>
      <c r="AN20" s="23" t="s">
        <v>1</v>
      </c>
      <c r="AR20" s="18"/>
      <c r="BE20" s="174"/>
      <c r="BS20" s="15" t="s">
        <v>32</v>
      </c>
    </row>
    <row r="21" spans="2:71" ht="6.95" customHeight="1">
      <c r="B21" s="18"/>
      <c r="AR21" s="18"/>
      <c r="BE21" s="174"/>
    </row>
    <row r="22" spans="2:71" ht="12" customHeight="1">
      <c r="B22" s="18"/>
      <c r="D22" s="25" t="s">
        <v>35</v>
      </c>
      <c r="AR22" s="18"/>
      <c r="BE22" s="174"/>
    </row>
    <row r="23" spans="2:71" ht="16.5" customHeight="1">
      <c r="B23" s="18"/>
      <c r="E23" s="181" t="s">
        <v>1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R23" s="18"/>
      <c r="BE23" s="174"/>
    </row>
    <row r="24" spans="2:71" ht="6.95" customHeight="1">
      <c r="B24" s="18"/>
      <c r="AR24" s="18"/>
      <c r="BE24" s="174"/>
    </row>
    <row r="25" spans="2:7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174"/>
    </row>
    <row r="26" spans="2:71" s="1" customFormat="1" ht="25.9" customHeight="1">
      <c r="B26" s="30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2">
        <f>ROUND(AG94,2)</f>
        <v>0</v>
      </c>
      <c r="AL26" s="183"/>
      <c r="AM26" s="183"/>
      <c r="AN26" s="183"/>
      <c r="AO26" s="183"/>
      <c r="AR26" s="30"/>
      <c r="BE26" s="174"/>
    </row>
    <row r="27" spans="2:71" s="1" customFormat="1" ht="6.95" customHeight="1">
      <c r="B27" s="30"/>
      <c r="AR27" s="30"/>
      <c r="BE27" s="174"/>
    </row>
    <row r="28" spans="2:71" s="1" customFormat="1" ht="12.75">
      <c r="B28" s="30"/>
      <c r="L28" s="184" t="s">
        <v>37</v>
      </c>
      <c r="M28" s="184"/>
      <c r="N28" s="184"/>
      <c r="O28" s="184"/>
      <c r="P28" s="184"/>
      <c r="W28" s="184" t="s">
        <v>38</v>
      </c>
      <c r="X28" s="184"/>
      <c r="Y28" s="184"/>
      <c r="Z28" s="184"/>
      <c r="AA28" s="184"/>
      <c r="AB28" s="184"/>
      <c r="AC28" s="184"/>
      <c r="AD28" s="184"/>
      <c r="AE28" s="184"/>
      <c r="AK28" s="184" t="s">
        <v>39</v>
      </c>
      <c r="AL28" s="184"/>
      <c r="AM28" s="184"/>
      <c r="AN28" s="184"/>
      <c r="AO28" s="184"/>
      <c r="AR28" s="30"/>
      <c r="BE28" s="174"/>
    </row>
    <row r="29" spans="2:71" s="2" customFormat="1" ht="14.45" customHeight="1">
      <c r="B29" s="34"/>
      <c r="D29" s="25" t="s">
        <v>40</v>
      </c>
      <c r="F29" s="25" t="s">
        <v>41</v>
      </c>
      <c r="L29" s="187">
        <v>0.21</v>
      </c>
      <c r="M29" s="186"/>
      <c r="N29" s="186"/>
      <c r="O29" s="186"/>
      <c r="P29" s="186"/>
      <c r="W29" s="185">
        <f>ROUND(AZ94, 2)</f>
        <v>0</v>
      </c>
      <c r="X29" s="186"/>
      <c r="Y29" s="186"/>
      <c r="Z29" s="186"/>
      <c r="AA29" s="186"/>
      <c r="AB29" s="186"/>
      <c r="AC29" s="186"/>
      <c r="AD29" s="186"/>
      <c r="AE29" s="186"/>
      <c r="AK29" s="185">
        <f>ROUND(AV94, 2)</f>
        <v>0</v>
      </c>
      <c r="AL29" s="186"/>
      <c r="AM29" s="186"/>
      <c r="AN29" s="186"/>
      <c r="AO29" s="186"/>
      <c r="AR29" s="34"/>
      <c r="BE29" s="175"/>
    </row>
    <row r="30" spans="2:71" s="2" customFormat="1" ht="14.45" customHeight="1">
      <c r="B30" s="34"/>
      <c r="F30" s="25" t="s">
        <v>42</v>
      </c>
      <c r="L30" s="187">
        <v>0.15</v>
      </c>
      <c r="M30" s="186"/>
      <c r="N30" s="186"/>
      <c r="O30" s="186"/>
      <c r="P30" s="186"/>
      <c r="W30" s="185">
        <f>ROUND(BA94, 2)</f>
        <v>0</v>
      </c>
      <c r="X30" s="186"/>
      <c r="Y30" s="186"/>
      <c r="Z30" s="186"/>
      <c r="AA30" s="186"/>
      <c r="AB30" s="186"/>
      <c r="AC30" s="186"/>
      <c r="AD30" s="186"/>
      <c r="AE30" s="186"/>
      <c r="AK30" s="185">
        <f>ROUND(AW94, 2)</f>
        <v>0</v>
      </c>
      <c r="AL30" s="186"/>
      <c r="AM30" s="186"/>
      <c r="AN30" s="186"/>
      <c r="AO30" s="186"/>
      <c r="AR30" s="34"/>
      <c r="BE30" s="175"/>
    </row>
    <row r="31" spans="2:71" s="2" customFormat="1" ht="14.45" hidden="1" customHeight="1">
      <c r="B31" s="34"/>
      <c r="F31" s="25" t="s">
        <v>43</v>
      </c>
      <c r="L31" s="187">
        <v>0.21</v>
      </c>
      <c r="M31" s="186"/>
      <c r="N31" s="186"/>
      <c r="O31" s="186"/>
      <c r="P31" s="186"/>
      <c r="W31" s="185">
        <f>ROUND(BB94, 2)</f>
        <v>0</v>
      </c>
      <c r="X31" s="186"/>
      <c r="Y31" s="186"/>
      <c r="Z31" s="186"/>
      <c r="AA31" s="186"/>
      <c r="AB31" s="186"/>
      <c r="AC31" s="186"/>
      <c r="AD31" s="186"/>
      <c r="AE31" s="186"/>
      <c r="AK31" s="185">
        <v>0</v>
      </c>
      <c r="AL31" s="186"/>
      <c r="AM31" s="186"/>
      <c r="AN31" s="186"/>
      <c r="AO31" s="186"/>
      <c r="AR31" s="34"/>
      <c r="BE31" s="175"/>
    </row>
    <row r="32" spans="2:71" s="2" customFormat="1" ht="14.45" hidden="1" customHeight="1">
      <c r="B32" s="34"/>
      <c r="F32" s="25" t="s">
        <v>44</v>
      </c>
      <c r="L32" s="187">
        <v>0.15</v>
      </c>
      <c r="M32" s="186"/>
      <c r="N32" s="186"/>
      <c r="O32" s="186"/>
      <c r="P32" s="186"/>
      <c r="W32" s="185">
        <f>ROUND(BC94, 2)</f>
        <v>0</v>
      </c>
      <c r="X32" s="186"/>
      <c r="Y32" s="186"/>
      <c r="Z32" s="186"/>
      <c r="AA32" s="186"/>
      <c r="AB32" s="186"/>
      <c r="AC32" s="186"/>
      <c r="AD32" s="186"/>
      <c r="AE32" s="186"/>
      <c r="AK32" s="185">
        <v>0</v>
      </c>
      <c r="AL32" s="186"/>
      <c r="AM32" s="186"/>
      <c r="AN32" s="186"/>
      <c r="AO32" s="186"/>
      <c r="AR32" s="34"/>
      <c r="BE32" s="175"/>
    </row>
    <row r="33" spans="2:57" s="2" customFormat="1" ht="14.45" hidden="1" customHeight="1">
      <c r="B33" s="34"/>
      <c r="F33" s="25" t="s">
        <v>45</v>
      </c>
      <c r="L33" s="187">
        <v>0</v>
      </c>
      <c r="M33" s="186"/>
      <c r="N33" s="186"/>
      <c r="O33" s="186"/>
      <c r="P33" s="186"/>
      <c r="W33" s="185">
        <f>ROUND(BD94, 2)</f>
        <v>0</v>
      </c>
      <c r="X33" s="186"/>
      <c r="Y33" s="186"/>
      <c r="Z33" s="186"/>
      <c r="AA33" s="186"/>
      <c r="AB33" s="186"/>
      <c r="AC33" s="186"/>
      <c r="AD33" s="186"/>
      <c r="AE33" s="186"/>
      <c r="AK33" s="185">
        <v>0</v>
      </c>
      <c r="AL33" s="186"/>
      <c r="AM33" s="186"/>
      <c r="AN33" s="186"/>
      <c r="AO33" s="186"/>
      <c r="AR33" s="34"/>
      <c r="BE33" s="175"/>
    </row>
    <row r="34" spans="2:57" s="1" customFormat="1" ht="6.95" customHeight="1">
      <c r="B34" s="30"/>
      <c r="AR34" s="30"/>
      <c r="BE34" s="174"/>
    </row>
    <row r="35" spans="2:57" s="1" customFormat="1" ht="25.9" customHeight="1">
      <c r="B35" s="30"/>
      <c r="C35" s="35"/>
      <c r="D35" s="36" t="s">
        <v>46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47</v>
      </c>
      <c r="U35" s="37"/>
      <c r="V35" s="37"/>
      <c r="W35" s="37"/>
      <c r="X35" s="188" t="s">
        <v>48</v>
      </c>
      <c r="Y35" s="189"/>
      <c r="Z35" s="189"/>
      <c r="AA35" s="189"/>
      <c r="AB35" s="189"/>
      <c r="AC35" s="37"/>
      <c r="AD35" s="37"/>
      <c r="AE35" s="37"/>
      <c r="AF35" s="37"/>
      <c r="AG35" s="37"/>
      <c r="AH35" s="37"/>
      <c r="AI35" s="37"/>
      <c r="AJ35" s="37"/>
      <c r="AK35" s="190">
        <f>SUM(AK26:AK33)</f>
        <v>0</v>
      </c>
      <c r="AL35" s="189"/>
      <c r="AM35" s="189"/>
      <c r="AN35" s="189"/>
      <c r="AO35" s="191"/>
      <c r="AP35" s="35"/>
      <c r="AQ35" s="35"/>
      <c r="AR35" s="30"/>
    </row>
    <row r="36" spans="2:57" s="1" customFormat="1" ht="6.95" customHeight="1">
      <c r="B36" s="30"/>
      <c r="AR36" s="30"/>
    </row>
    <row r="37" spans="2:57" s="1" customFormat="1" ht="14.45" customHeight="1">
      <c r="B37" s="30"/>
      <c r="AR37" s="30"/>
    </row>
    <row r="38" spans="2:57" ht="14.45" customHeight="1">
      <c r="B38" s="18"/>
      <c r="AR38" s="18"/>
    </row>
    <row r="39" spans="2:57" ht="14.45" customHeight="1">
      <c r="B39" s="18"/>
      <c r="AR39" s="18"/>
    </row>
    <row r="40" spans="2:57" ht="14.45" customHeight="1">
      <c r="B40" s="18"/>
      <c r="AR40" s="18"/>
    </row>
    <row r="41" spans="2:57" ht="14.45" customHeight="1">
      <c r="B41" s="18"/>
      <c r="AR41" s="18"/>
    </row>
    <row r="42" spans="2:57" ht="14.45" customHeight="1">
      <c r="B42" s="18"/>
      <c r="AR42" s="18"/>
    </row>
    <row r="43" spans="2:57" ht="14.45" customHeight="1">
      <c r="B43" s="18"/>
      <c r="AR43" s="18"/>
    </row>
    <row r="44" spans="2:57" ht="14.45" customHeight="1">
      <c r="B44" s="18"/>
      <c r="AR44" s="18"/>
    </row>
    <row r="45" spans="2:57" ht="14.45" customHeight="1">
      <c r="B45" s="18"/>
      <c r="AR45" s="18"/>
    </row>
    <row r="46" spans="2:57" ht="14.45" customHeight="1">
      <c r="B46" s="18"/>
      <c r="AR46" s="18"/>
    </row>
    <row r="47" spans="2:57" ht="14.45" customHeight="1">
      <c r="B47" s="18"/>
      <c r="AR47" s="18"/>
    </row>
    <row r="48" spans="2:57" ht="14.45" customHeight="1">
      <c r="B48" s="18"/>
      <c r="AR48" s="18"/>
    </row>
    <row r="49" spans="2:44" s="1" customFormat="1" ht="14.45" customHeight="1">
      <c r="B49" s="30"/>
      <c r="D49" s="39" t="s">
        <v>49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50</v>
      </c>
      <c r="AI49" s="40"/>
      <c r="AJ49" s="40"/>
      <c r="AK49" s="40"/>
      <c r="AL49" s="40"/>
      <c r="AM49" s="40"/>
      <c r="AN49" s="40"/>
      <c r="AO49" s="40"/>
      <c r="AR49" s="30"/>
    </row>
    <row r="50" spans="2:44" ht="11.25">
      <c r="B50" s="18"/>
      <c r="AR50" s="18"/>
    </row>
    <row r="51" spans="2:44" ht="11.25">
      <c r="B51" s="18"/>
      <c r="AR51" s="18"/>
    </row>
    <row r="52" spans="2:44" ht="11.25">
      <c r="B52" s="18"/>
      <c r="AR52" s="18"/>
    </row>
    <row r="53" spans="2:44" ht="11.25">
      <c r="B53" s="18"/>
      <c r="AR53" s="18"/>
    </row>
    <row r="54" spans="2:44" ht="11.25">
      <c r="B54" s="18"/>
      <c r="AR54" s="18"/>
    </row>
    <row r="55" spans="2:44" ht="11.25">
      <c r="B55" s="18"/>
      <c r="AR55" s="18"/>
    </row>
    <row r="56" spans="2:44" ht="11.25">
      <c r="B56" s="18"/>
      <c r="AR56" s="18"/>
    </row>
    <row r="57" spans="2:44" ht="11.25">
      <c r="B57" s="18"/>
      <c r="AR57" s="18"/>
    </row>
    <row r="58" spans="2:44" ht="11.25">
      <c r="B58" s="18"/>
      <c r="AR58" s="18"/>
    </row>
    <row r="59" spans="2:44" ht="11.25">
      <c r="B59" s="18"/>
      <c r="AR59" s="18"/>
    </row>
    <row r="60" spans="2:44" s="1" customFormat="1" ht="12.75">
      <c r="B60" s="30"/>
      <c r="D60" s="41" t="s">
        <v>51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52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51</v>
      </c>
      <c r="AI60" s="32"/>
      <c r="AJ60" s="32"/>
      <c r="AK60" s="32"/>
      <c r="AL60" s="32"/>
      <c r="AM60" s="41" t="s">
        <v>52</v>
      </c>
      <c r="AN60" s="32"/>
      <c r="AO60" s="32"/>
      <c r="AR60" s="30"/>
    </row>
    <row r="61" spans="2:44" ht="11.25">
      <c r="B61" s="18"/>
      <c r="AR61" s="18"/>
    </row>
    <row r="62" spans="2:44" ht="11.25">
      <c r="B62" s="18"/>
      <c r="AR62" s="18"/>
    </row>
    <row r="63" spans="2:44" ht="11.25">
      <c r="B63" s="18"/>
      <c r="AR63" s="18"/>
    </row>
    <row r="64" spans="2:44" s="1" customFormat="1" ht="12.75">
      <c r="B64" s="30"/>
      <c r="D64" s="39" t="s">
        <v>53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54</v>
      </c>
      <c r="AI64" s="40"/>
      <c r="AJ64" s="40"/>
      <c r="AK64" s="40"/>
      <c r="AL64" s="40"/>
      <c r="AM64" s="40"/>
      <c r="AN64" s="40"/>
      <c r="AO64" s="40"/>
      <c r="AR64" s="30"/>
    </row>
    <row r="65" spans="2:44" ht="11.25">
      <c r="B65" s="18"/>
      <c r="AR65" s="18"/>
    </row>
    <row r="66" spans="2:44" ht="11.25">
      <c r="B66" s="18"/>
      <c r="AR66" s="18"/>
    </row>
    <row r="67" spans="2:44" ht="11.25">
      <c r="B67" s="18"/>
      <c r="AR67" s="18"/>
    </row>
    <row r="68" spans="2:44" ht="11.25">
      <c r="B68" s="18"/>
      <c r="AR68" s="18"/>
    </row>
    <row r="69" spans="2:44" ht="11.25">
      <c r="B69" s="18"/>
      <c r="AR69" s="18"/>
    </row>
    <row r="70" spans="2:44" ht="11.25">
      <c r="B70" s="18"/>
      <c r="AR70" s="18"/>
    </row>
    <row r="71" spans="2:44" ht="11.25">
      <c r="B71" s="18"/>
      <c r="AR71" s="18"/>
    </row>
    <row r="72" spans="2:44" ht="11.25">
      <c r="B72" s="18"/>
      <c r="AR72" s="18"/>
    </row>
    <row r="73" spans="2:44" ht="11.25">
      <c r="B73" s="18"/>
      <c r="AR73" s="18"/>
    </row>
    <row r="74" spans="2:44" ht="11.25">
      <c r="B74" s="18"/>
      <c r="AR74" s="18"/>
    </row>
    <row r="75" spans="2:44" s="1" customFormat="1" ht="12.75">
      <c r="B75" s="30"/>
      <c r="D75" s="41" t="s">
        <v>51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52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51</v>
      </c>
      <c r="AI75" s="32"/>
      <c r="AJ75" s="32"/>
      <c r="AK75" s="32"/>
      <c r="AL75" s="32"/>
      <c r="AM75" s="41" t="s">
        <v>52</v>
      </c>
      <c r="AN75" s="32"/>
      <c r="AO75" s="32"/>
      <c r="AR75" s="30"/>
    </row>
    <row r="76" spans="2:44" s="1" customFormat="1" ht="11.25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1:90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1:90" s="1" customFormat="1" ht="24.95" customHeight="1">
      <c r="B82" s="30"/>
      <c r="C82" s="19" t="s">
        <v>55</v>
      </c>
      <c r="AR82" s="30"/>
    </row>
    <row r="83" spans="1:90" s="1" customFormat="1" ht="6.95" customHeight="1">
      <c r="B83" s="30"/>
      <c r="AR83" s="30"/>
    </row>
    <row r="84" spans="1:90" s="3" customFormat="1" ht="12" customHeight="1">
      <c r="B84" s="46"/>
      <c r="C84" s="25" t="s">
        <v>13</v>
      </c>
      <c r="L84" s="3" t="str">
        <f>K5</f>
        <v>20221130</v>
      </c>
      <c r="AR84" s="46"/>
    </row>
    <row r="85" spans="1:90" s="4" customFormat="1" ht="36.950000000000003" customHeight="1">
      <c r="B85" s="47"/>
      <c r="C85" s="48" t="s">
        <v>16</v>
      </c>
      <c r="L85" s="192" t="str">
        <f>K6</f>
        <v>Nová tribuna na fotbalové hřiště</v>
      </c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R85" s="47"/>
    </row>
    <row r="86" spans="1:90" s="1" customFormat="1" ht="6.95" customHeight="1">
      <c r="B86" s="30"/>
      <c r="AR86" s="30"/>
    </row>
    <row r="87" spans="1:90" s="1" customFormat="1" ht="12" customHeight="1">
      <c r="B87" s="30"/>
      <c r="C87" s="25" t="s">
        <v>20</v>
      </c>
      <c r="L87" s="49" t="str">
        <f>IF(K8="","",K8)</f>
        <v xml:space="preserve"> </v>
      </c>
      <c r="AI87" s="25" t="s">
        <v>22</v>
      </c>
      <c r="AM87" s="194" t="str">
        <f>IF(AN8= "","",AN8)</f>
        <v>30. 11. 2022</v>
      </c>
      <c r="AN87" s="194"/>
      <c r="AR87" s="30"/>
    </row>
    <row r="88" spans="1:90" s="1" customFormat="1" ht="6.95" customHeight="1">
      <c r="B88" s="30"/>
      <c r="AR88" s="30"/>
    </row>
    <row r="89" spans="1:90" s="1" customFormat="1" ht="15.2" customHeight="1">
      <c r="B89" s="30"/>
      <c r="C89" s="25" t="s">
        <v>24</v>
      </c>
      <c r="L89" s="3" t="str">
        <f>IF(E11= "","",E11)</f>
        <v>Obec Semice</v>
      </c>
      <c r="AI89" s="25" t="s">
        <v>30</v>
      </c>
      <c r="AM89" s="195" t="str">
        <f>IF(E17="","",E17)</f>
        <v>Milan Drechsler</v>
      </c>
      <c r="AN89" s="196"/>
      <c r="AO89" s="196"/>
      <c r="AP89" s="196"/>
      <c r="AR89" s="30"/>
      <c r="AS89" s="197" t="s">
        <v>56</v>
      </c>
      <c r="AT89" s="198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1:90" s="1" customFormat="1" ht="15.2" customHeight="1">
      <c r="B90" s="30"/>
      <c r="C90" s="25" t="s">
        <v>28</v>
      </c>
      <c r="L90" s="3" t="str">
        <f>IF(E14= "Vyplň údaj","",E14)</f>
        <v/>
      </c>
      <c r="AI90" s="25" t="s">
        <v>33</v>
      </c>
      <c r="AM90" s="195" t="str">
        <f>IF(E20="","",E20)</f>
        <v>Pavel Novák</v>
      </c>
      <c r="AN90" s="196"/>
      <c r="AO90" s="196"/>
      <c r="AP90" s="196"/>
      <c r="AR90" s="30"/>
      <c r="AS90" s="199"/>
      <c r="AT90" s="200"/>
      <c r="BD90" s="54"/>
    </row>
    <row r="91" spans="1:90" s="1" customFormat="1" ht="10.9" customHeight="1">
      <c r="B91" s="30"/>
      <c r="AR91" s="30"/>
      <c r="AS91" s="199"/>
      <c r="AT91" s="200"/>
      <c r="BD91" s="54"/>
    </row>
    <row r="92" spans="1:90" s="1" customFormat="1" ht="29.25" customHeight="1">
      <c r="B92" s="30"/>
      <c r="C92" s="201" t="s">
        <v>57</v>
      </c>
      <c r="D92" s="202"/>
      <c r="E92" s="202"/>
      <c r="F92" s="202"/>
      <c r="G92" s="202"/>
      <c r="H92" s="55"/>
      <c r="I92" s="203" t="s">
        <v>58</v>
      </c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4" t="s">
        <v>59</v>
      </c>
      <c r="AH92" s="202"/>
      <c r="AI92" s="202"/>
      <c r="AJ92" s="202"/>
      <c r="AK92" s="202"/>
      <c r="AL92" s="202"/>
      <c r="AM92" s="202"/>
      <c r="AN92" s="203" t="s">
        <v>60</v>
      </c>
      <c r="AO92" s="202"/>
      <c r="AP92" s="205"/>
      <c r="AQ92" s="56" t="s">
        <v>61</v>
      </c>
      <c r="AR92" s="30"/>
      <c r="AS92" s="57" t="s">
        <v>62</v>
      </c>
      <c r="AT92" s="58" t="s">
        <v>63</v>
      </c>
      <c r="AU92" s="58" t="s">
        <v>64</v>
      </c>
      <c r="AV92" s="58" t="s">
        <v>65</v>
      </c>
      <c r="AW92" s="58" t="s">
        <v>66</v>
      </c>
      <c r="AX92" s="58" t="s">
        <v>67</v>
      </c>
      <c r="AY92" s="58" t="s">
        <v>68</v>
      </c>
      <c r="AZ92" s="58" t="s">
        <v>69</v>
      </c>
      <c r="BA92" s="58" t="s">
        <v>70</v>
      </c>
      <c r="BB92" s="58" t="s">
        <v>71</v>
      </c>
      <c r="BC92" s="58" t="s">
        <v>72</v>
      </c>
      <c r="BD92" s="59" t="s">
        <v>73</v>
      </c>
    </row>
    <row r="93" spans="1:90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1:90" s="5" customFormat="1" ht="32.450000000000003" customHeight="1">
      <c r="B94" s="61"/>
      <c r="C94" s="62" t="s">
        <v>74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09">
        <f>ROUND(AG95,2)</f>
        <v>0</v>
      </c>
      <c r="AH94" s="209"/>
      <c r="AI94" s="209"/>
      <c r="AJ94" s="209"/>
      <c r="AK94" s="209"/>
      <c r="AL94" s="209"/>
      <c r="AM94" s="209"/>
      <c r="AN94" s="210">
        <f>SUM(AG94,AT94)</f>
        <v>0</v>
      </c>
      <c r="AO94" s="210"/>
      <c r="AP94" s="210"/>
      <c r="AQ94" s="65" t="s">
        <v>1</v>
      </c>
      <c r="AR94" s="61"/>
      <c r="AS94" s="66">
        <f>ROUND(AS95,2)</f>
        <v>0</v>
      </c>
      <c r="AT94" s="67">
        <f>ROUND(SUM(AV94:AW94),2)</f>
        <v>0</v>
      </c>
      <c r="AU94" s="68">
        <f>ROUND(AU95,5)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ROUND(AZ95,2)</f>
        <v>0</v>
      </c>
      <c r="BA94" s="67">
        <f>ROUND(BA95,2)</f>
        <v>0</v>
      </c>
      <c r="BB94" s="67">
        <f>ROUND(BB95,2)</f>
        <v>0</v>
      </c>
      <c r="BC94" s="67">
        <f>ROUND(BC95,2)</f>
        <v>0</v>
      </c>
      <c r="BD94" s="69">
        <f>ROUND(BD95,2)</f>
        <v>0</v>
      </c>
      <c r="BS94" s="70" t="s">
        <v>75</v>
      </c>
      <c r="BT94" s="70" t="s">
        <v>76</v>
      </c>
      <c r="BV94" s="70" t="s">
        <v>77</v>
      </c>
      <c r="BW94" s="70" t="s">
        <v>4</v>
      </c>
      <c r="BX94" s="70" t="s">
        <v>78</v>
      </c>
      <c r="CL94" s="70" t="s">
        <v>1</v>
      </c>
    </row>
    <row r="95" spans="1:90" s="6" customFormat="1" ht="24.75" customHeight="1">
      <c r="A95" s="71" t="s">
        <v>79</v>
      </c>
      <c r="B95" s="72"/>
      <c r="C95" s="73"/>
      <c r="D95" s="208" t="s">
        <v>14</v>
      </c>
      <c r="E95" s="208"/>
      <c r="F95" s="208"/>
      <c r="G95" s="208"/>
      <c r="H95" s="208"/>
      <c r="I95" s="74"/>
      <c r="J95" s="208" t="s">
        <v>17</v>
      </c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6">
        <f>'20221130 - Nová tribuna n...'!J28</f>
        <v>0</v>
      </c>
      <c r="AH95" s="207"/>
      <c r="AI95" s="207"/>
      <c r="AJ95" s="207"/>
      <c r="AK95" s="207"/>
      <c r="AL95" s="207"/>
      <c r="AM95" s="207"/>
      <c r="AN95" s="206">
        <f>SUM(AG95,AT95)</f>
        <v>0</v>
      </c>
      <c r="AO95" s="207"/>
      <c r="AP95" s="207"/>
      <c r="AQ95" s="75" t="s">
        <v>80</v>
      </c>
      <c r="AR95" s="72"/>
      <c r="AS95" s="76">
        <v>0</v>
      </c>
      <c r="AT95" s="77">
        <f>ROUND(SUM(AV95:AW95),2)</f>
        <v>0</v>
      </c>
      <c r="AU95" s="78">
        <f>'20221130 - Nová tribuna n...'!P125</f>
        <v>0</v>
      </c>
      <c r="AV95" s="77">
        <f>'20221130 - Nová tribuna n...'!J31</f>
        <v>0</v>
      </c>
      <c r="AW95" s="77">
        <f>'20221130 - Nová tribuna n...'!J32</f>
        <v>0</v>
      </c>
      <c r="AX95" s="77">
        <f>'20221130 - Nová tribuna n...'!J33</f>
        <v>0</v>
      </c>
      <c r="AY95" s="77">
        <f>'20221130 - Nová tribuna n...'!J34</f>
        <v>0</v>
      </c>
      <c r="AZ95" s="77">
        <f>'20221130 - Nová tribuna n...'!F31</f>
        <v>0</v>
      </c>
      <c r="BA95" s="77">
        <f>'20221130 - Nová tribuna n...'!F32</f>
        <v>0</v>
      </c>
      <c r="BB95" s="77">
        <f>'20221130 - Nová tribuna n...'!F33</f>
        <v>0</v>
      </c>
      <c r="BC95" s="77">
        <f>'20221130 - Nová tribuna n...'!F34</f>
        <v>0</v>
      </c>
      <c r="BD95" s="79">
        <f>'20221130 - Nová tribuna n...'!F35</f>
        <v>0</v>
      </c>
      <c r="BT95" s="80" t="s">
        <v>81</v>
      </c>
      <c r="BU95" s="80" t="s">
        <v>82</v>
      </c>
      <c r="BV95" s="80" t="s">
        <v>77</v>
      </c>
      <c r="BW95" s="80" t="s">
        <v>4</v>
      </c>
      <c r="BX95" s="80" t="s">
        <v>78</v>
      </c>
      <c r="CL95" s="80" t="s">
        <v>1</v>
      </c>
    </row>
    <row r="96" spans="1:90" s="1" customFormat="1" ht="30" customHeight="1">
      <c r="B96" s="30"/>
      <c r="AR96" s="30"/>
    </row>
    <row r="97" spans="2:44" s="1" customFormat="1" ht="6.95" customHeight="1"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30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21130 - Nová tribuna n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02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1" t="s">
        <v>5</v>
      </c>
      <c r="M2" s="177"/>
      <c r="N2" s="177"/>
      <c r="O2" s="177"/>
      <c r="P2" s="177"/>
      <c r="Q2" s="177"/>
      <c r="R2" s="177"/>
      <c r="S2" s="177"/>
      <c r="T2" s="177"/>
      <c r="U2" s="177"/>
      <c r="V2" s="177"/>
      <c r="AT2" s="15" t="s">
        <v>4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83</v>
      </c>
    </row>
    <row r="4" spans="2:46" ht="24.95" customHeight="1">
      <c r="B4" s="18"/>
      <c r="D4" s="19" t="s">
        <v>84</v>
      </c>
      <c r="L4" s="18"/>
      <c r="M4" s="81" t="s">
        <v>10</v>
      </c>
      <c r="AT4" s="15" t="s">
        <v>3</v>
      </c>
    </row>
    <row r="5" spans="2:46" ht="6.95" customHeight="1">
      <c r="B5" s="18"/>
      <c r="L5" s="18"/>
    </row>
    <row r="6" spans="2:46" s="1" customFormat="1" ht="12" customHeight="1">
      <c r="B6" s="30"/>
      <c r="D6" s="25" t="s">
        <v>16</v>
      </c>
      <c r="L6" s="30"/>
    </row>
    <row r="7" spans="2:46" s="1" customFormat="1" ht="16.5" customHeight="1">
      <c r="B7" s="30"/>
      <c r="E7" s="192" t="s">
        <v>17</v>
      </c>
      <c r="F7" s="212"/>
      <c r="G7" s="212"/>
      <c r="H7" s="212"/>
      <c r="L7" s="30"/>
    </row>
    <row r="8" spans="2:46" s="1" customFormat="1" ht="11.25">
      <c r="B8" s="30"/>
      <c r="L8" s="30"/>
    </row>
    <row r="9" spans="2:46" s="1" customFormat="1" ht="12" customHeight="1">
      <c r="B9" s="30"/>
      <c r="D9" s="25" t="s">
        <v>18</v>
      </c>
      <c r="F9" s="23" t="s">
        <v>1</v>
      </c>
      <c r="I9" s="25" t="s">
        <v>19</v>
      </c>
      <c r="J9" s="23" t="s">
        <v>1</v>
      </c>
      <c r="L9" s="30"/>
    </row>
    <row r="10" spans="2:46" s="1" customFormat="1" ht="12" customHeight="1">
      <c r="B10" s="30"/>
      <c r="D10" s="25" t="s">
        <v>20</v>
      </c>
      <c r="F10" s="23" t="s">
        <v>21</v>
      </c>
      <c r="I10" s="25" t="s">
        <v>22</v>
      </c>
      <c r="J10" s="50" t="str">
        <f>'Rekapitulace stavby'!AN8</f>
        <v>30. 11. 2022</v>
      </c>
      <c r="L10" s="30"/>
    </row>
    <row r="11" spans="2:46" s="1" customFormat="1" ht="10.9" customHeight="1">
      <c r="B11" s="30"/>
      <c r="L11" s="30"/>
    </row>
    <row r="12" spans="2:46" s="1" customFormat="1" ht="12" customHeight="1">
      <c r="B12" s="30"/>
      <c r="D12" s="25" t="s">
        <v>24</v>
      </c>
      <c r="I12" s="25" t="s">
        <v>25</v>
      </c>
      <c r="J12" s="23" t="s">
        <v>1</v>
      </c>
      <c r="L12" s="30"/>
    </row>
    <row r="13" spans="2:46" s="1" customFormat="1" ht="18" customHeight="1">
      <c r="B13" s="30"/>
      <c r="E13" s="23" t="s">
        <v>26</v>
      </c>
      <c r="I13" s="25" t="s">
        <v>27</v>
      </c>
      <c r="J13" s="23" t="s">
        <v>1</v>
      </c>
      <c r="L13" s="30"/>
    </row>
    <row r="14" spans="2:46" s="1" customFormat="1" ht="6.95" customHeight="1">
      <c r="B14" s="30"/>
      <c r="L14" s="30"/>
    </row>
    <row r="15" spans="2:46" s="1" customFormat="1" ht="12" customHeight="1">
      <c r="B15" s="30"/>
      <c r="D15" s="25" t="s">
        <v>28</v>
      </c>
      <c r="I15" s="25" t="s">
        <v>25</v>
      </c>
      <c r="J15" s="26" t="str">
        <f>'Rekapitulace stavby'!AN13</f>
        <v>Vyplň údaj</v>
      </c>
      <c r="L15" s="30"/>
    </row>
    <row r="16" spans="2:46" s="1" customFormat="1" ht="18" customHeight="1">
      <c r="B16" s="30"/>
      <c r="E16" s="213" t="str">
        <f>'Rekapitulace stavby'!E14</f>
        <v>Vyplň údaj</v>
      </c>
      <c r="F16" s="176"/>
      <c r="G16" s="176"/>
      <c r="H16" s="176"/>
      <c r="I16" s="25" t="s">
        <v>27</v>
      </c>
      <c r="J16" s="26" t="str">
        <f>'Rekapitulace stavby'!AN14</f>
        <v>Vyplň údaj</v>
      </c>
      <c r="L16" s="30"/>
    </row>
    <row r="17" spans="2:12" s="1" customFormat="1" ht="6.95" customHeight="1">
      <c r="B17" s="30"/>
      <c r="L17" s="30"/>
    </row>
    <row r="18" spans="2:12" s="1" customFormat="1" ht="12" customHeight="1">
      <c r="B18" s="30"/>
      <c r="D18" s="25" t="s">
        <v>30</v>
      </c>
      <c r="I18" s="25" t="s">
        <v>25</v>
      </c>
      <c r="J18" s="23" t="s">
        <v>1</v>
      </c>
      <c r="L18" s="30"/>
    </row>
    <row r="19" spans="2:12" s="1" customFormat="1" ht="18" customHeight="1">
      <c r="B19" s="30"/>
      <c r="E19" s="23" t="s">
        <v>31</v>
      </c>
      <c r="I19" s="25" t="s">
        <v>27</v>
      </c>
      <c r="J19" s="23" t="s">
        <v>1</v>
      </c>
      <c r="L19" s="30"/>
    </row>
    <row r="20" spans="2:12" s="1" customFormat="1" ht="6.95" customHeight="1">
      <c r="B20" s="30"/>
      <c r="L20" s="30"/>
    </row>
    <row r="21" spans="2:12" s="1" customFormat="1" ht="12" customHeight="1">
      <c r="B21" s="30"/>
      <c r="D21" s="25" t="s">
        <v>33</v>
      </c>
      <c r="I21" s="25" t="s">
        <v>25</v>
      </c>
      <c r="J21" s="23" t="s">
        <v>1</v>
      </c>
      <c r="L21" s="30"/>
    </row>
    <row r="22" spans="2:12" s="1" customFormat="1" ht="18" customHeight="1">
      <c r="B22" s="30"/>
      <c r="E22" s="23" t="s">
        <v>34</v>
      </c>
      <c r="I22" s="25" t="s">
        <v>27</v>
      </c>
      <c r="J22" s="23" t="s">
        <v>1</v>
      </c>
      <c r="L22" s="30"/>
    </row>
    <row r="23" spans="2:12" s="1" customFormat="1" ht="6.95" customHeight="1">
      <c r="B23" s="30"/>
      <c r="L23" s="30"/>
    </row>
    <row r="24" spans="2:12" s="1" customFormat="1" ht="12" customHeight="1">
      <c r="B24" s="30"/>
      <c r="D24" s="25" t="s">
        <v>35</v>
      </c>
      <c r="L24" s="30"/>
    </row>
    <row r="25" spans="2:12" s="7" customFormat="1" ht="16.5" customHeight="1">
      <c r="B25" s="82"/>
      <c r="E25" s="181" t="s">
        <v>1</v>
      </c>
      <c r="F25" s="181"/>
      <c r="G25" s="181"/>
      <c r="H25" s="181"/>
      <c r="L25" s="82"/>
    </row>
    <row r="26" spans="2:12" s="1" customFormat="1" ht="6.95" customHeight="1">
      <c r="B26" s="30"/>
      <c r="L26" s="30"/>
    </row>
    <row r="27" spans="2:12" s="1" customFormat="1" ht="6.95" customHeight="1">
      <c r="B27" s="30"/>
      <c r="D27" s="51"/>
      <c r="E27" s="51"/>
      <c r="F27" s="51"/>
      <c r="G27" s="51"/>
      <c r="H27" s="51"/>
      <c r="I27" s="51"/>
      <c r="J27" s="51"/>
      <c r="K27" s="51"/>
      <c r="L27" s="30"/>
    </row>
    <row r="28" spans="2:12" s="1" customFormat="1" ht="25.35" customHeight="1">
      <c r="B28" s="30"/>
      <c r="D28" s="83" t="s">
        <v>36</v>
      </c>
      <c r="J28" s="64">
        <f>ROUND(J125, 2)</f>
        <v>0</v>
      </c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14.45" customHeight="1">
      <c r="B30" s="30"/>
      <c r="F30" s="33" t="s">
        <v>38</v>
      </c>
      <c r="I30" s="33" t="s">
        <v>37</v>
      </c>
      <c r="J30" s="33" t="s">
        <v>39</v>
      </c>
      <c r="L30" s="30"/>
    </row>
    <row r="31" spans="2:12" s="1" customFormat="1" ht="14.45" customHeight="1">
      <c r="B31" s="30"/>
      <c r="D31" s="53" t="s">
        <v>40</v>
      </c>
      <c r="E31" s="25" t="s">
        <v>41</v>
      </c>
      <c r="F31" s="84">
        <f>ROUND((SUM(BE125:BE201)),  2)</f>
        <v>0</v>
      </c>
      <c r="I31" s="85">
        <v>0.21</v>
      </c>
      <c r="J31" s="84">
        <f>ROUND(((SUM(BE125:BE201))*I31),  2)</f>
        <v>0</v>
      </c>
      <c r="L31" s="30"/>
    </row>
    <row r="32" spans="2:12" s="1" customFormat="1" ht="14.45" customHeight="1">
      <c r="B32" s="30"/>
      <c r="E32" s="25" t="s">
        <v>42</v>
      </c>
      <c r="F32" s="84">
        <f>ROUND((SUM(BF125:BF201)),  2)</f>
        <v>0</v>
      </c>
      <c r="I32" s="85">
        <v>0.15</v>
      </c>
      <c r="J32" s="84">
        <f>ROUND(((SUM(BF125:BF201))*I32),  2)</f>
        <v>0</v>
      </c>
      <c r="L32" s="30"/>
    </row>
    <row r="33" spans="2:12" s="1" customFormat="1" ht="14.45" hidden="1" customHeight="1">
      <c r="B33" s="30"/>
      <c r="E33" s="25" t="s">
        <v>43</v>
      </c>
      <c r="F33" s="84">
        <f>ROUND((SUM(BG125:BG201)),  2)</f>
        <v>0</v>
      </c>
      <c r="I33" s="85">
        <v>0.21</v>
      </c>
      <c r="J33" s="84">
        <f>0</f>
        <v>0</v>
      </c>
      <c r="L33" s="30"/>
    </row>
    <row r="34" spans="2:12" s="1" customFormat="1" ht="14.45" hidden="1" customHeight="1">
      <c r="B34" s="30"/>
      <c r="E34" s="25" t="s">
        <v>44</v>
      </c>
      <c r="F34" s="84">
        <f>ROUND((SUM(BH125:BH201)),  2)</f>
        <v>0</v>
      </c>
      <c r="I34" s="85">
        <v>0.15</v>
      </c>
      <c r="J34" s="84">
        <f>0</f>
        <v>0</v>
      </c>
      <c r="L34" s="30"/>
    </row>
    <row r="35" spans="2:12" s="1" customFormat="1" ht="14.45" hidden="1" customHeight="1">
      <c r="B35" s="30"/>
      <c r="E35" s="25" t="s">
        <v>45</v>
      </c>
      <c r="F35" s="84">
        <f>ROUND((SUM(BI125:BI201)),  2)</f>
        <v>0</v>
      </c>
      <c r="I35" s="85">
        <v>0</v>
      </c>
      <c r="J35" s="84">
        <f>0</f>
        <v>0</v>
      </c>
      <c r="L35" s="30"/>
    </row>
    <row r="36" spans="2:12" s="1" customFormat="1" ht="6.95" customHeight="1">
      <c r="B36" s="30"/>
      <c r="L36" s="30"/>
    </row>
    <row r="37" spans="2:12" s="1" customFormat="1" ht="25.35" customHeight="1">
      <c r="B37" s="30"/>
      <c r="C37" s="86"/>
      <c r="D37" s="87" t="s">
        <v>46</v>
      </c>
      <c r="E37" s="55"/>
      <c r="F37" s="55"/>
      <c r="G37" s="88" t="s">
        <v>47</v>
      </c>
      <c r="H37" s="89" t="s">
        <v>48</v>
      </c>
      <c r="I37" s="55"/>
      <c r="J37" s="90">
        <f>SUM(J28:J35)</f>
        <v>0</v>
      </c>
      <c r="K37" s="91"/>
      <c r="L37" s="30"/>
    </row>
    <row r="38" spans="2:12" s="1" customFormat="1" ht="14.45" customHeight="1">
      <c r="B38" s="30"/>
      <c r="L38" s="30"/>
    </row>
    <row r="39" spans="2:12" ht="14.45" customHeight="1">
      <c r="B39" s="18"/>
      <c r="L39" s="18"/>
    </row>
    <row r="40" spans="2:12" ht="14.45" customHeight="1">
      <c r="B40" s="18"/>
      <c r="L40" s="18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40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51</v>
      </c>
      <c r="E61" s="32"/>
      <c r="F61" s="92" t="s">
        <v>52</v>
      </c>
      <c r="G61" s="41" t="s">
        <v>51</v>
      </c>
      <c r="H61" s="32"/>
      <c r="I61" s="32"/>
      <c r="J61" s="93" t="s">
        <v>52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40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51</v>
      </c>
      <c r="E76" s="32"/>
      <c r="F76" s="92" t="s">
        <v>52</v>
      </c>
      <c r="G76" s="41" t="s">
        <v>51</v>
      </c>
      <c r="H76" s="32"/>
      <c r="I76" s="32"/>
      <c r="J76" s="93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47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47" s="1" customFormat="1" ht="24.95" customHeight="1">
      <c r="B82" s="30"/>
      <c r="C82" s="19" t="s">
        <v>85</v>
      </c>
      <c r="L82" s="30"/>
    </row>
    <row r="83" spans="2:47" s="1" customFormat="1" ht="6.95" customHeight="1">
      <c r="B83" s="30"/>
      <c r="L83" s="30"/>
    </row>
    <row r="84" spans="2:47" s="1" customFormat="1" ht="12" customHeight="1">
      <c r="B84" s="30"/>
      <c r="C84" s="25" t="s">
        <v>16</v>
      </c>
      <c r="L84" s="30"/>
    </row>
    <row r="85" spans="2:47" s="1" customFormat="1" ht="16.5" customHeight="1">
      <c r="B85" s="30"/>
      <c r="E85" s="192" t="str">
        <f>E7</f>
        <v>Nová tribuna na fotbalové hřiště</v>
      </c>
      <c r="F85" s="212"/>
      <c r="G85" s="212"/>
      <c r="H85" s="212"/>
      <c r="L85" s="30"/>
    </row>
    <row r="86" spans="2:47" s="1" customFormat="1" ht="6.95" customHeight="1">
      <c r="B86" s="30"/>
      <c r="L86" s="30"/>
    </row>
    <row r="87" spans="2:47" s="1" customFormat="1" ht="12" customHeight="1">
      <c r="B87" s="30"/>
      <c r="C87" s="25" t="s">
        <v>20</v>
      </c>
      <c r="F87" s="23" t="str">
        <f>F10</f>
        <v xml:space="preserve"> </v>
      </c>
      <c r="I87" s="25" t="s">
        <v>22</v>
      </c>
      <c r="J87" s="50" t="str">
        <f>IF(J10="","",J10)</f>
        <v>30. 11. 2022</v>
      </c>
      <c r="L87" s="30"/>
    </row>
    <row r="88" spans="2:47" s="1" customFormat="1" ht="6.95" customHeight="1">
      <c r="B88" s="30"/>
      <c r="L88" s="30"/>
    </row>
    <row r="89" spans="2:47" s="1" customFormat="1" ht="15.2" customHeight="1">
      <c r="B89" s="30"/>
      <c r="C89" s="25" t="s">
        <v>24</v>
      </c>
      <c r="F89" s="23" t="str">
        <f>E13</f>
        <v>Obec Semice</v>
      </c>
      <c r="I89" s="25" t="s">
        <v>30</v>
      </c>
      <c r="J89" s="28" t="str">
        <f>E19</f>
        <v>Milan Drechsler</v>
      </c>
      <c r="L89" s="30"/>
    </row>
    <row r="90" spans="2:47" s="1" customFormat="1" ht="15.2" customHeight="1">
      <c r="B90" s="30"/>
      <c r="C90" s="25" t="s">
        <v>28</v>
      </c>
      <c r="F90" s="23" t="str">
        <f>IF(E16="","",E16)</f>
        <v>Vyplň údaj</v>
      </c>
      <c r="I90" s="25" t="s">
        <v>33</v>
      </c>
      <c r="J90" s="28" t="str">
        <f>E22</f>
        <v>Pavel Novák</v>
      </c>
      <c r="L90" s="30"/>
    </row>
    <row r="91" spans="2:47" s="1" customFormat="1" ht="10.35" customHeight="1">
      <c r="B91" s="30"/>
      <c r="L91" s="30"/>
    </row>
    <row r="92" spans="2:47" s="1" customFormat="1" ht="29.25" customHeight="1">
      <c r="B92" s="30"/>
      <c r="C92" s="94" t="s">
        <v>86</v>
      </c>
      <c r="D92" s="86"/>
      <c r="E92" s="86"/>
      <c r="F92" s="86"/>
      <c r="G92" s="86"/>
      <c r="H92" s="86"/>
      <c r="I92" s="86"/>
      <c r="J92" s="95" t="s">
        <v>87</v>
      </c>
      <c r="K92" s="86"/>
      <c r="L92" s="30"/>
    </row>
    <row r="93" spans="2:47" s="1" customFormat="1" ht="10.35" customHeight="1">
      <c r="B93" s="30"/>
      <c r="L93" s="30"/>
    </row>
    <row r="94" spans="2:47" s="1" customFormat="1" ht="22.9" customHeight="1">
      <c r="B94" s="30"/>
      <c r="C94" s="96" t="s">
        <v>88</v>
      </c>
      <c r="J94" s="64">
        <f>J125</f>
        <v>0</v>
      </c>
      <c r="L94" s="30"/>
      <c r="AU94" s="15" t="s">
        <v>89</v>
      </c>
    </row>
    <row r="95" spans="2:47" s="8" customFormat="1" ht="24.95" customHeight="1">
      <c r="B95" s="97"/>
      <c r="D95" s="98" t="s">
        <v>90</v>
      </c>
      <c r="E95" s="99"/>
      <c r="F95" s="99"/>
      <c r="G95" s="99"/>
      <c r="H95" s="99"/>
      <c r="I95" s="99"/>
      <c r="J95" s="100">
        <f>J126</f>
        <v>0</v>
      </c>
      <c r="L95" s="97"/>
    </row>
    <row r="96" spans="2:47" s="9" customFormat="1" ht="19.899999999999999" customHeight="1">
      <c r="B96" s="101"/>
      <c r="D96" s="102" t="s">
        <v>91</v>
      </c>
      <c r="E96" s="103"/>
      <c r="F96" s="103"/>
      <c r="G96" s="103"/>
      <c r="H96" s="103"/>
      <c r="I96" s="103"/>
      <c r="J96" s="104">
        <f>J127</f>
        <v>0</v>
      </c>
      <c r="L96" s="101"/>
    </row>
    <row r="97" spans="2:12" s="9" customFormat="1" ht="19.899999999999999" customHeight="1">
      <c r="B97" s="101"/>
      <c r="D97" s="102" t="s">
        <v>92</v>
      </c>
      <c r="E97" s="103"/>
      <c r="F97" s="103"/>
      <c r="G97" s="103"/>
      <c r="H97" s="103"/>
      <c r="I97" s="103"/>
      <c r="J97" s="104">
        <f>J149</f>
        <v>0</v>
      </c>
      <c r="L97" s="101"/>
    </row>
    <row r="98" spans="2:12" s="9" customFormat="1" ht="19.899999999999999" customHeight="1">
      <c r="B98" s="101"/>
      <c r="D98" s="102" t="s">
        <v>93</v>
      </c>
      <c r="E98" s="103"/>
      <c r="F98" s="103"/>
      <c r="G98" s="103"/>
      <c r="H98" s="103"/>
      <c r="I98" s="103"/>
      <c r="J98" s="104">
        <f>J163</f>
        <v>0</v>
      </c>
      <c r="L98" s="101"/>
    </row>
    <row r="99" spans="2:12" s="9" customFormat="1" ht="19.899999999999999" customHeight="1">
      <c r="B99" s="101"/>
      <c r="D99" s="102" t="s">
        <v>94</v>
      </c>
      <c r="E99" s="103"/>
      <c r="F99" s="103"/>
      <c r="G99" s="103"/>
      <c r="H99" s="103"/>
      <c r="I99" s="103"/>
      <c r="J99" s="104">
        <f>J171</f>
        <v>0</v>
      </c>
      <c r="L99" s="101"/>
    </row>
    <row r="100" spans="2:12" s="9" customFormat="1" ht="19.899999999999999" customHeight="1">
      <c r="B100" s="101"/>
      <c r="D100" s="102" t="s">
        <v>95</v>
      </c>
      <c r="E100" s="103"/>
      <c r="F100" s="103"/>
      <c r="G100" s="103"/>
      <c r="H100" s="103"/>
      <c r="I100" s="103"/>
      <c r="J100" s="104">
        <f>J183</f>
        <v>0</v>
      </c>
      <c r="L100" s="101"/>
    </row>
    <row r="101" spans="2:12" s="8" customFormat="1" ht="24.95" customHeight="1">
      <c r="B101" s="97"/>
      <c r="D101" s="98" t="s">
        <v>96</v>
      </c>
      <c r="E101" s="99"/>
      <c r="F101" s="99"/>
      <c r="G101" s="99"/>
      <c r="H101" s="99"/>
      <c r="I101" s="99"/>
      <c r="J101" s="100">
        <f>J185</f>
        <v>0</v>
      </c>
      <c r="L101" s="97"/>
    </row>
    <row r="102" spans="2:12" s="9" customFormat="1" ht="19.899999999999999" customHeight="1">
      <c r="B102" s="101"/>
      <c r="D102" s="102" t="s">
        <v>97</v>
      </c>
      <c r="E102" s="103"/>
      <c r="F102" s="103"/>
      <c r="G102" s="103"/>
      <c r="H102" s="103"/>
      <c r="I102" s="103"/>
      <c r="J102" s="104">
        <f>J186</f>
        <v>0</v>
      </c>
      <c r="L102" s="101"/>
    </row>
    <row r="103" spans="2:12" s="8" customFormat="1" ht="24.95" customHeight="1">
      <c r="B103" s="97"/>
      <c r="D103" s="98" t="s">
        <v>98</v>
      </c>
      <c r="E103" s="99"/>
      <c r="F103" s="99"/>
      <c r="G103" s="99"/>
      <c r="H103" s="99"/>
      <c r="I103" s="99"/>
      <c r="J103" s="100">
        <f>J193</f>
        <v>0</v>
      </c>
      <c r="L103" s="97"/>
    </row>
    <row r="104" spans="2:12" s="9" customFormat="1" ht="19.899999999999999" customHeight="1">
      <c r="B104" s="101"/>
      <c r="D104" s="102" t="s">
        <v>99</v>
      </c>
      <c r="E104" s="103"/>
      <c r="F104" s="103"/>
      <c r="G104" s="103"/>
      <c r="H104" s="103"/>
      <c r="I104" s="103"/>
      <c r="J104" s="104">
        <f>J194</f>
        <v>0</v>
      </c>
      <c r="L104" s="101"/>
    </row>
    <row r="105" spans="2:12" s="9" customFormat="1" ht="19.899999999999999" customHeight="1">
      <c r="B105" s="101"/>
      <c r="D105" s="102" t="s">
        <v>100</v>
      </c>
      <c r="E105" s="103"/>
      <c r="F105" s="103"/>
      <c r="G105" s="103"/>
      <c r="H105" s="103"/>
      <c r="I105" s="103"/>
      <c r="J105" s="104">
        <f>J196</f>
        <v>0</v>
      </c>
      <c r="L105" s="101"/>
    </row>
    <row r="106" spans="2:12" s="9" customFormat="1" ht="19.899999999999999" customHeight="1">
      <c r="B106" s="101"/>
      <c r="D106" s="102" t="s">
        <v>101</v>
      </c>
      <c r="E106" s="103"/>
      <c r="F106" s="103"/>
      <c r="G106" s="103"/>
      <c r="H106" s="103"/>
      <c r="I106" s="103"/>
      <c r="J106" s="104">
        <f>J198</f>
        <v>0</v>
      </c>
      <c r="L106" s="101"/>
    </row>
    <row r="107" spans="2:12" s="9" customFormat="1" ht="19.899999999999999" customHeight="1">
      <c r="B107" s="101"/>
      <c r="D107" s="102" t="s">
        <v>102</v>
      </c>
      <c r="E107" s="103"/>
      <c r="F107" s="103"/>
      <c r="G107" s="103"/>
      <c r="H107" s="103"/>
      <c r="I107" s="103"/>
      <c r="J107" s="104">
        <f>J200</f>
        <v>0</v>
      </c>
      <c r="L107" s="101"/>
    </row>
    <row r="108" spans="2:12" s="1" customFormat="1" ht="21.75" customHeight="1">
      <c r="B108" s="30"/>
      <c r="L108" s="30"/>
    </row>
    <row r="109" spans="2:12" s="1" customFormat="1" ht="6.95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30"/>
    </row>
    <row r="113" spans="2:65" s="1" customFormat="1" ht="6.95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0"/>
    </row>
    <row r="114" spans="2:65" s="1" customFormat="1" ht="24.95" customHeight="1">
      <c r="B114" s="30"/>
      <c r="C114" s="19" t="s">
        <v>103</v>
      </c>
      <c r="L114" s="30"/>
    </row>
    <row r="115" spans="2:65" s="1" customFormat="1" ht="6.95" customHeight="1">
      <c r="B115" s="30"/>
      <c r="L115" s="30"/>
    </row>
    <row r="116" spans="2:65" s="1" customFormat="1" ht="12" customHeight="1">
      <c r="B116" s="30"/>
      <c r="C116" s="25" t="s">
        <v>16</v>
      </c>
      <c r="L116" s="30"/>
    </row>
    <row r="117" spans="2:65" s="1" customFormat="1" ht="16.5" customHeight="1">
      <c r="B117" s="30"/>
      <c r="E117" s="192" t="str">
        <f>E7</f>
        <v>Nová tribuna na fotbalové hřiště</v>
      </c>
      <c r="F117" s="212"/>
      <c r="G117" s="212"/>
      <c r="H117" s="212"/>
      <c r="L117" s="30"/>
    </row>
    <row r="118" spans="2:65" s="1" customFormat="1" ht="6.95" customHeight="1">
      <c r="B118" s="30"/>
      <c r="L118" s="30"/>
    </row>
    <row r="119" spans="2:65" s="1" customFormat="1" ht="12" customHeight="1">
      <c r="B119" s="30"/>
      <c r="C119" s="25" t="s">
        <v>20</v>
      </c>
      <c r="F119" s="23" t="str">
        <f>F10</f>
        <v xml:space="preserve"> </v>
      </c>
      <c r="I119" s="25" t="s">
        <v>22</v>
      </c>
      <c r="J119" s="50" t="str">
        <f>IF(J10="","",J10)</f>
        <v>30. 11. 2022</v>
      </c>
      <c r="L119" s="30"/>
    </row>
    <row r="120" spans="2:65" s="1" customFormat="1" ht="6.95" customHeight="1">
      <c r="B120" s="30"/>
      <c r="L120" s="30"/>
    </row>
    <row r="121" spans="2:65" s="1" customFormat="1" ht="15.2" customHeight="1">
      <c r="B121" s="30"/>
      <c r="C121" s="25" t="s">
        <v>24</v>
      </c>
      <c r="F121" s="23" t="str">
        <f>E13</f>
        <v>Obec Semice</v>
      </c>
      <c r="I121" s="25" t="s">
        <v>30</v>
      </c>
      <c r="J121" s="28" t="str">
        <f>E19</f>
        <v>Milan Drechsler</v>
      </c>
      <c r="L121" s="30"/>
    </row>
    <row r="122" spans="2:65" s="1" customFormat="1" ht="15.2" customHeight="1">
      <c r="B122" s="30"/>
      <c r="C122" s="25" t="s">
        <v>28</v>
      </c>
      <c r="F122" s="23" t="str">
        <f>IF(E16="","",E16)</f>
        <v>Vyplň údaj</v>
      </c>
      <c r="I122" s="25" t="s">
        <v>33</v>
      </c>
      <c r="J122" s="28" t="str">
        <f>E22</f>
        <v>Pavel Novák</v>
      </c>
      <c r="L122" s="30"/>
    </row>
    <row r="123" spans="2:65" s="1" customFormat="1" ht="10.35" customHeight="1">
      <c r="B123" s="30"/>
      <c r="L123" s="30"/>
    </row>
    <row r="124" spans="2:65" s="10" customFormat="1" ht="29.25" customHeight="1">
      <c r="B124" s="105"/>
      <c r="C124" s="106" t="s">
        <v>104</v>
      </c>
      <c r="D124" s="107" t="s">
        <v>61</v>
      </c>
      <c r="E124" s="107" t="s">
        <v>57</v>
      </c>
      <c r="F124" s="107" t="s">
        <v>58</v>
      </c>
      <c r="G124" s="107" t="s">
        <v>105</v>
      </c>
      <c r="H124" s="107" t="s">
        <v>106</v>
      </c>
      <c r="I124" s="107" t="s">
        <v>107</v>
      </c>
      <c r="J124" s="108" t="s">
        <v>87</v>
      </c>
      <c r="K124" s="109" t="s">
        <v>108</v>
      </c>
      <c r="L124" s="105"/>
      <c r="M124" s="57" t="s">
        <v>1</v>
      </c>
      <c r="N124" s="58" t="s">
        <v>40</v>
      </c>
      <c r="O124" s="58" t="s">
        <v>109</v>
      </c>
      <c r="P124" s="58" t="s">
        <v>110</v>
      </c>
      <c r="Q124" s="58" t="s">
        <v>111</v>
      </c>
      <c r="R124" s="58" t="s">
        <v>112</v>
      </c>
      <c r="S124" s="58" t="s">
        <v>113</v>
      </c>
      <c r="T124" s="59" t="s">
        <v>114</v>
      </c>
    </row>
    <row r="125" spans="2:65" s="1" customFormat="1" ht="22.9" customHeight="1">
      <c r="B125" s="30"/>
      <c r="C125" s="62" t="s">
        <v>115</v>
      </c>
      <c r="J125" s="110">
        <f>BK125</f>
        <v>0</v>
      </c>
      <c r="L125" s="30"/>
      <c r="M125" s="60"/>
      <c r="N125" s="51"/>
      <c r="O125" s="51"/>
      <c r="P125" s="111">
        <f>P126+P185+P193</f>
        <v>0</v>
      </c>
      <c r="Q125" s="51"/>
      <c r="R125" s="111">
        <f>R126+R185+R193</f>
        <v>138.71402574000001</v>
      </c>
      <c r="S125" s="51"/>
      <c r="T125" s="112">
        <f>T126+T185+T193</f>
        <v>0</v>
      </c>
      <c r="AT125" s="15" t="s">
        <v>75</v>
      </c>
      <c r="AU125" s="15" t="s">
        <v>89</v>
      </c>
      <c r="BK125" s="113">
        <f>BK126+BK185+BK193</f>
        <v>0</v>
      </c>
    </row>
    <row r="126" spans="2:65" s="11" customFormat="1" ht="25.9" customHeight="1">
      <c r="B126" s="114"/>
      <c r="D126" s="115" t="s">
        <v>75</v>
      </c>
      <c r="E126" s="116" t="s">
        <v>116</v>
      </c>
      <c r="F126" s="116" t="s">
        <v>117</v>
      </c>
      <c r="I126" s="117"/>
      <c r="J126" s="118">
        <f>BK126</f>
        <v>0</v>
      </c>
      <c r="L126" s="114"/>
      <c r="M126" s="119"/>
      <c r="P126" s="120">
        <f>P127+P149+P163+P171+P183</f>
        <v>0</v>
      </c>
      <c r="R126" s="120">
        <f>R127+R149+R163+R171+R183</f>
        <v>138.71402574000001</v>
      </c>
      <c r="T126" s="121">
        <f>T127+T149+T163+T171+T183</f>
        <v>0</v>
      </c>
      <c r="AR126" s="115" t="s">
        <v>81</v>
      </c>
      <c r="AT126" s="122" t="s">
        <v>75</v>
      </c>
      <c r="AU126" s="122" t="s">
        <v>76</v>
      </c>
      <c r="AY126" s="115" t="s">
        <v>118</v>
      </c>
      <c r="BK126" s="123">
        <f>BK127+BK149+BK163+BK171+BK183</f>
        <v>0</v>
      </c>
    </row>
    <row r="127" spans="2:65" s="11" customFormat="1" ht="22.9" customHeight="1">
      <c r="B127" s="114"/>
      <c r="D127" s="115" t="s">
        <v>75</v>
      </c>
      <c r="E127" s="124" t="s">
        <v>81</v>
      </c>
      <c r="F127" s="124" t="s">
        <v>119</v>
      </c>
      <c r="I127" s="117"/>
      <c r="J127" s="125">
        <f>BK127</f>
        <v>0</v>
      </c>
      <c r="L127" s="114"/>
      <c r="M127" s="119"/>
      <c r="P127" s="120">
        <f>SUM(P128:P148)</f>
        <v>0</v>
      </c>
      <c r="R127" s="120">
        <f>SUM(R128:R148)</f>
        <v>0</v>
      </c>
      <c r="T127" s="121">
        <f>SUM(T128:T148)</f>
        <v>0</v>
      </c>
      <c r="AR127" s="115" t="s">
        <v>81</v>
      </c>
      <c r="AT127" s="122" t="s">
        <v>75</v>
      </c>
      <c r="AU127" s="122" t="s">
        <v>81</v>
      </c>
      <c r="AY127" s="115" t="s">
        <v>118</v>
      </c>
      <c r="BK127" s="123">
        <f>SUM(BK128:BK148)</f>
        <v>0</v>
      </c>
    </row>
    <row r="128" spans="2:65" s="1" customFormat="1" ht="37.9" customHeight="1">
      <c r="B128" s="126"/>
      <c r="C128" s="127" t="s">
        <v>81</v>
      </c>
      <c r="D128" s="127" t="s">
        <v>120</v>
      </c>
      <c r="E128" s="128" t="s">
        <v>121</v>
      </c>
      <c r="F128" s="129" t="s">
        <v>122</v>
      </c>
      <c r="G128" s="130" t="s">
        <v>123</v>
      </c>
      <c r="H128" s="131">
        <v>20.228999999999999</v>
      </c>
      <c r="I128" s="132"/>
      <c r="J128" s="133">
        <f>ROUND(I128*H128,2)</f>
        <v>0</v>
      </c>
      <c r="K128" s="134"/>
      <c r="L128" s="30"/>
      <c r="M128" s="135" t="s">
        <v>1</v>
      </c>
      <c r="N128" s="136" t="s">
        <v>41</v>
      </c>
      <c r="P128" s="137">
        <f>O128*H128</f>
        <v>0</v>
      </c>
      <c r="Q128" s="137">
        <v>0</v>
      </c>
      <c r="R128" s="137">
        <f>Q128*H128</f>
        <v>0</v>
      </c>
      <c r="S128" s="137">
        <v>0</v>
      </c>
      <c r="T128" s="138">
        <f>S128*H128</f>
        <v>0</v>
      </c>
      <c r="AR128" s="139" t="s">
        <v>124</v>
      </c>
      <c r="AT128" s="139" t="s">
        <v>120</v>
      </c>
      <c r="AU128" s="139" t="s">
        <v>83</v>
      </c>
      <c r="AY128" s="15" t="s">
        <v>118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5" t="s">
        <v>81</v>
      </c>
      <c r="BK128" s="140">
        <f>ROUND(I128*H128,2)</f>
        <v>0</v>
      </c>
      <c r="BL128" s="15" t="s">
        <v>124</v>
      </c>
      <c r="BM128" s="139" t="s">
        <v>125</v>
      </c>
    </row>
    <row r="129" spans="2:65" s="12" customFormat="1" ht="11.25">
      <c r="B129" s="141"/>
      <c r="D129" s="142" t="s">
        <v>126</v>
      </c>
      <c r="E129" s="143" t="s">
        <v>1</v>
      </c>
      <c r="F129" s="144" t="s">
        <v>127</v>
      </c>
      <c r="H129" s="145">
        <v>20.228999999999999</v>
      </c>
      <c r="I129" s="146"/>
      <c r="L129" s="141"/>
      <c r="M129" s="147"/>
      <c r="T129" s="148"/>
      <c r="AT129" s="143" t="s">
        <v>126</v>
      </c>
      <c r="AU129" s="143" t="s">
        <v>83</v>
      </c>
      <c r="AV129" s="12" t="s">
        <v>83</v>
      </c>
      <c r="AW129" s="12" t="s">
        <v>32</v>
      </c>
      <c r="AX129" s="12" t="s">
        <v>76</v>
      </c>
      <c r="AY129" s="143" t="s">
        <v>118</v>
      </c>
    </row>
    <row r="130" spans="2:65" s="13" customFormat="1" ht="11.25">
      <c r="B130" s="149"/>
      <c r="D130" s="142" t="s">
        <v>126</v>
      </c>
      <c r="E130" s="150" t="s">
        <v>1</v>
      </c>
      <c r="F130" s="151" t="s">
        <v>128</v>
      </c>
      <c r="H130" s="152">
        <v>20.228999999999999</v>
      </c>
      <c r="I130" s="153"/>
      <c r="L130" s="149"/>
      <c r="M130" s="154"/>
      <c r="T130" s="155"/>
      <c r="AT130" s="150" t="s">
        <v>126</v>
      </c>
      <c r="AU130" s="150" t="s">
        <v>83</v>
      </c>
      <c r="AV130" s="13" t="s">
        <v>124</v>
      </c>
      <c r="AW130" s="13" t="s">
        <v>32</v>
      </c>
      <c r="AX130" s="13" t="s">
        <v>81</v>
      </c>
      <c r="AY130" s="150" t="s">
        <v>118</v>
      </c>
    </row>
    <row r="131" spans="2:65" s="1" customFormat="1" ht="33" customHeight="1">
      <c r="B131" s="126"/>
      <c r="C131" s="127" t="s">
        <v>83</v>
      </c>
      <c r="D131" s="127" t="s">
        <v>120</v>
      </c>
      <c r="E131" s="128" t="s">
        <v>129</v>
      </c>
      <c r="F131" s="129" t="s">
        <v>130</v>
      </c>
      <c r="G131" s="130" t="s">
        <v>123</v>
      </c>
      <c r="H131" s="131">
        <v>31.8</v>
      </c>
      <c r="I131" s="132"/>
      <c r="J131" s="133">
        <f>ROUND(I131*H131,2)</f>
        <v>0</v>
      </c>
      <c r="K131" s="134"/>
      <c r="L131" s="30"/>
      <c r="M131" s="135" t="s">
        <v>1</v>
      </c>
      <c r="N131" s="136" t="s">
        <v>41</v>
      </c>
      <c r="P131" s="137">
        <f>O131*H131</f>
        <v>0</v>
      </c>
      <c r="Q131" s="137">
        <v>0</v>
      </c>
      <c r="R131" s="137">
        <f>Q131*H131</f>
        <v>0</v>
      </c>
      <c r="S131" s="137">
        <v>0</v>
      </c>
      <c r="T131" s="138">
        <f>S131*H131</f>
        <v>0</v>
      </c>
      <c r="AR131" s="139" t="s">
        <v>124</v>
      </c>
      <c r="AT131" s="139" t="s">
        <v>120</v>
      </c>
      <c r="AU131" s="139" t="s">
        <v>83</v>
      </c>
      <c r="AY131" s="15" t="s">
        <v>118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5" t="s">
        <v>81</v>
      </c>
      <c r="BK131" s="140">
        <f>ROUND(I131*H131,2)</f>
        <v>0</v>
      </c>
      <c r="BL131" s="15" t="s">
        <v>124</v>
      </c>
      <c r="BM131" s="139" t="s">
        <v>131</v>
      </c>
    </row>
    <row r="132" spans="2:65" s="12" customFormat="1" ht="11.25">
      <c r="B132" s="141"/>
      <c r="D132" s="142" t="s">
        <v>126</v>
      </c>
      <c r="E132" s="143" t="s">
        <v>1</v>
      </c>
      <c r="F132" s="144" t="s">
        <v>132</v>
      </c>
      <c r="H132" s="145">
        <v>31.8</v>
      </c>
      <c r="I132" s="146"/>
      <c r="L132" s="141"/>
      <c r="M132" s="147"/>
      <c r="T132" s="148"/>
      <c r="AT132" s="143" t="s">
        <v>126</v>
      </c>
      <c r="AU132" s="143" t="s">
        <v>83</v>
      </c>
      <c r="AV132" s="12" t="s">
        <v>83</v>
      </c>
      <c r="AW132" s="12" t="s">
        <v>32</v>
      </c>
      <c r="AX132" s="12" t="s">
        <v>76</v>
      </c>
      <c r="AY132" s="143" t="s">
        <v>118</v>
      </c>
    </row>
    <row r="133" spans="2:65" s="13" customFormat="1" ht="11.25">
      <c r="B133" s="149"/>
      <c r="D133" s="142" t="s">
        <v>126</v>
      </c>
      <c r="E133" s="150" t="s">
        <v>1</v>
      </c>
      <c r="F133" s="151" t="s">
        <v>128</v>
      </c>
      <c r="H133" s="152">
        <v>31.8</v>
      </c>
      <c r="I133" s="153"/>
      <c r="L133" s="149"/>
      <c r="M133" s="154"/>
      <c r="T133" s="155"/>
      <c r="AT133" s="150" t="s">
        <v>126</v>
      </c>
      <c r="AU133" s="150" t="s">
        <v>83</v>
      </c>
      <c r="AV133" s="13" t="s">
        <v>124</v>
      </c>
      <c r="AW133" s="13" t="s">
        <v>32</v>
      </c>
      <c r="AX133" s="13" t="s">
        <v>81</v>
      </c>
      <c r="AY133" s="150" t="s">
        <v>118</v>
      </c>
    </row>
    <row r="134" spans="2:65" s="1" customFormat="1" ht="33" customHeight="1">
      <c r="B134" s="126"/>
      <c r="C134" s="127" t="s">
        <v>133</v>
      </c>
      <c r="D134" s="127" t="s">
        <v>120</v>
      </c>
      <c r="E134" s="128" t="s">
        <v>134</v>
      </c>
      <c r="F134" s="129" t="s">
        <v>135</v>
      </c>
      <c r="G134" s="130" t="s">
        <v>123</v>
      </c>
      <c r="H134" s="131">
        <v>7.44</v>
      </c>
      <c r="I134" s="132"/>
      <c r="J134" s="133">
        <f>ROUND(I134*H134,2)</f>
        <v>0</v>
      </c>
      <c r="K134" s="134"/>
      <c r="L134" s="30"/>
      <c r="M134" s="135" t="s">
        <v>1</v>
      </c>
      <c r="N134" s="136" t="s">
        <v>41</v>
      </c>
      <c r="P134" s="137">
        <f>O134*H134</f>
        <v>0</v>
      </c>
      <c r="Q134" s="137">
        <v>0</v>
      </c>
      <c r="R134" s="137">
        <f>Q134*H134</f>
        <v>0</v>
      </c>
      <c r="S134" s="137">
        <v>0</v>
      </c>
      <c r="T134" s="138">
        <f>S134*H134</f>
        <v>0</v>
      </c>
      <c r="AR134" s="139" t="s">
        <v>124</v>
      </c>
      <c r="AT134" s="139" t="s">
        <v>120</v>
      </c>
      <c r="AU134" s="139" t="s">
        <v>83</v>
      </c>
      <c r="AY134" s="15" t="s">
        <v>118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5" t="s">
        <v>81</v>
      </c>
      <c r="BK134" s="140">
        <f>ROUND(I134*H134,2)</f>
        <v>0</v>
      </c>
      <c r="BL134" s="15" t="s">
        <v>124</v>
      </c>
      <c r="BM134" s="139" t="s">
        <v>136</v>
      </c>
    </row>
    <row r="135" spans="2:65" s="12" customFormat="1" ht="11.25">
      <c r="B135" s="141"/>
      <c r="D135" s="142" t="s">
        <v>126</v>
      </c>
      <c r="E135" s="143" t="s">
        <v>1</v>
      </c>
      <c r="F135" s="144" t="s">
        <v>137</v>
      </c>
      <c r="H135" s="145">
        <v>1.488</v>
      </c>
      <c r="I135" s="146"/>
      <c r="L135" s="141"/>
      <c r="M135" s="147"/>
      <c r="T135" s="148"/>
      <c r="AT135" s="143" t="s">
        <v>126</v>
      </c>
      <c r="AU135" s="143" t="s">
        <v>83</v>
      </c>
      <c r="AV135" s="12" t="s">
        <v>83</v>
      </c>
      <c r="AW135" s="12" t="s">
        <v>32</v>
      </c>
      <c r="AX135" s="12" t="s">
        <v>76</v>
      </c>
      <c r="AY135" s="143" t="s">
        <v>118</v>
      </c>
    </row>
    <row r="136" spans="2:65" s="12" customFormat="1" ht="11.25">
      <c r="B136" s="141"/>
      <c r="D136" s="142" t="s">
        <v>126</v>
      </c>
      <c r="E136" s="143" t="s">
        <v>1</v>
      </c>
      <c r="F136" s="144" t="s">
        <v>138</v>
      </c>
      <c r="H136" s="145">
        <v>5.952</v>
      </c>
      <c r="I136" s="146"/>
      <c r="L136" s="141"/>
      <c r="M136" s="147"/>
      <c r="T136" s="148"/>
      <c r="AT136" s="143" t="s">
        <v>126</v>
      </c>
      <c r="AU136" s="143" t="s">
        <v>83</v>
      </c>
      <c r="AV136" s="12" t="s">
        <v>83</v>
      </c>
      <c r="AW136" s="12" t="s">
        <v>32</v>
      </c>
      <c r="AX136" s="12" t="s">
        <v>76</v>
      </c>
      <c r="AY136" s="143" t="s">
        <v>118</v>
      </c>
    </row>
    <row r="137" spans="2:65" s="13" customFormat="1" ht="11.25">
      <c r="B137" s="149"/>
      <c r="D137" s="142" t="s">
        <v>126</v>
      </c>
      <c r="E137" s="150" t="s">
        <v>1</v>
      </c>
      <c r="F137" s="151" t="s">
        <v>128</v>
      </c>
      <c r="H137" s="152">
        <v>7.4399999999999995</v>
      </c>
      <c r="I137" s="153"/>
      <c r="L137" s="149"/>
      <c r="M137" s="154"/>
      <c r="T137" s="155"/>
      <c r="AT137" s="150" t="s">
        <v>126</v>
      </c>
      <c r="AU137" s="150" t="s">
        <v>83</v>
      </c>
      <c r="AV137" s="13" t="s">
        <v>124</v>
      </c>
      <c r="AW137" s="13" t="s">
        <v>32</v>
      </c>
      <c r="AX137" s="13" t="s">
        <v>81</v>
      </c>
      <c r="AY137" s="150" t="s">
        <v>118</v>
      </c>
    </row>
    <row r="138" spans="2:65" s="1" customFormat="1" ht="37.9" customHeight="1">
      <c r="B138" s="126"/>
      <c r="C138" s="127" t="s">
        <v>124</v>
      </c>
      <c r="D138" s="127" t="s">
        <v>120</v>
      </c>
      <c r="E138" s="128" t="s">
        <v>139</v>
      </c>
      <c r="F138" s="129" t="s">
        <v>140</v>
      </c>
      <c r="G138" s="130" t="s">
        <v>123</v>
      </c>
      <c r="H138" s="131">
        <v>77.388999999999996</v>
      </c>
      <c r="I138" s="132"/>
      <c r="J138" s="133">
        <f>ROUND(I138*H138,2)</f>
        <v>0</v>
      </c>
      <c r="K138" s="134"/>
      <c r="L138" s="30"/>
      <c r="M138" s="135" t="s">
        <v>1</v>
      </c>
      <c r="N138" s="136" t="s">
        <v>41</v>
      </c>
      <c r="P138" s="137">
        <f>O138*H138</f>
        <v>0</v>
      </c>
      <c r="Q138" s="137">
        <v>0</v>
      </c>
      <c r="R138" s="137">
        <f>Q138*H138</f>
        <v>0</v>
      </c>
      <c r="S138" s="137">
        <v>0</v>
      </c>
      <c r="T138" s="138">
        <f>S138*H138</f>
        <v>0</v>
      </c>
      <c r="AR138" s="139" t="s">
        <v>124</v>
      </c>
      <c r="AT138" s="139" t="s">
        <v>120</v>
      </c>
      <c r="AU138" s="139" t="s">
        <v>83</v>
      </c>
      <c r="AY138" s="15" t="s">
        <v>118</v>
      </c>
      <c r="BE138" s="140">
        <f>IF(N138="základní",J138,0)</f>
        <v>0</v>
      </c>
      <c r="BF138" s="140">
        <f>IF(N138="snížená",J138,0)</f>
        <v>0</v>
      </c>
      <c r="BG138" s="140">
        <f>IF(N138="zákl. přenesená",J138,0)</f>
        <v>0</v>
      </c>
      <c r="BH138" s="140">
        <f>IF(N138="sníž. přenesená",J138,0)</f>
        <v>0</v>
      </c>
      <c r="BI138" s="140">
        <f>IF(N138="nulová",J138,0)</f>
        <v>0</v>
      </c>
      <c r="BJ138" s="15" t="s">
        <v>81</v>
      </c>
      <c r="BK138" s="140">
        <f>ROUND(I138*H138,2)</f>
        <v>0</v>
      </c>
      <c r="BL138" s="15" t="s">
        <v>124</v>
      </c>
      <c r="BM138" s="139" t="s">
        <v>141</v>
      </c>
    </row>
    <row r="139" spans="2:65" s="12" customFormat="1" ht="11.25">
      <c r="B139" s="141"/>
      <c r="D139" s="142" t="s">
        <v>126</v>
      </c>
      <c r="E139" s="143" t="s">
        <v>1</v>
      </c>
      <c r="F139" s="144" t="s">
        <v>142</v>
      </c>
      <c r="H139" s="145">
        <v>77.388999999999996</v>
      </c>
      <c r="I139" s="146"/>
      <c r="L139" s="141"/>
      <c r="M139" s="147"/>
      <c r="T139" s="148"/>
      <c r="AT139" s="143" t="s">
        <v>126</v>
      </c>
      <c r="AU139" s="143" t="s">
        <v>83</v>
      </c>
      <c r="AV139" s="12" t="s">
        <v>83</v>
      </c>
      <c r="AW139" s="12" t="s">
        <v>32</v>
      </c>
      <c r="AX139" s="12" t="s">
        <v>76</v>
      </c>
      <c r="AY139" s="143" t="s">
        <v>118</v>
      </c>
    </row>
    <row r="140" spans="2:65" s="13" customFormat="1" ht="11.25">
      <c r="B140" s="149"/>
      <c r="D140" s="142" t="s">
        <v>126</v>
      </c>
      <c r="E140" s="150" t="s">
        <v>1</v>
      </c>
      <c r="F140" s="151" t="s">
        <v>128</v>
      </c>
      <c r="H140" s="152">
        <v>77.388999999999996</v>
      </c>
      <c r="I140" s="153"/>
      <c r="L140" s="149"/>
      <c r="M140" s="154"/>
      <c r="T140" s="155"/>
      <c r="AT140" s="150" t="s">
        <v>126</v>
      </c>
      <c r="AU140" s="150" t="s">
        <v>83</v>
      </c>
      <c r="AV140" s="13" t="s">
        <v>124</v>
      </c>
      <c r="AW140" s="13" t="s">
        <v>32</v>
      </c>
      <c r="AX140" s="13" t="s">
        <v>81</v>
      </c>
      <c r="AY140" s="150" t="s">
        <v>118</v>
      </c>
    </row>
    <row r="141" spans="2:65" s="1" customFormat="1" ht="24.2" customHeight="1">
      <c r="B141" s="126"/>
      <c r="C141" s="127" t="s">
        <v>143</v>
      </c>
      <c r="D141" s="127" t="s">
        <v>120</v>
      </c>
      <c r="E141" s="128" t="s">
        <v>144</v>
      </c>
      <c r="F141" s="129" t="s">
        <v>145</v>
      </c>
      <c r="G141" s="130" t="s">
        <v>123</v>
      </c>
      <c r="H141" s="131">
        <v>77.388999999999996</v>
      </c>
      <c r="I141" s="132"/>
      <c r="J141" s="133">
        <f>ROUND(I141*H141,2)</f>
        <v>0</v>
      </c>
      <c r="K141" s="134"/>
      <c r="L141" s="30"/>
      <c r="M141" s="135" t="s">
        <v>1</v>
      </c>
      <c r="N141" s="136" t="s">
        <v>41</v>
      </c>
      <c r="P141" s="137">
        <f>O141*H141</f>
        <v>0</v>
      </c>
      <c r="Q141" s="137">
        <v>0</v>
      </c>
      <c r="R141" s="137">
        <f>Q141*H141</f>
        <v>0</v>
      </c>
      <c r="S141" s="137">
        <v>0</v>
      </c>
      <c r="T141" s="138">
        <f>S141*H141</f>
        <v>0</v>
      </c>
      <c r="AR141" s="139" t="s">
        <v>124</v>
      </c>
      <c r="AT141" s="139" t="s">
        <v>120</v>
      </c>
      <c r="AU141" s="139" t="s">
        <v>83</v>
      </c>
      <c r="AY141" s="15" t="s">
        <v>118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5" t="s">
        <v>81</v>
      </c>
      <c r="BK141" s="140">
        <f>ROUND(I141*H141,2)</f>
        <v>0</v>
      </c>
      <c r="BL141" s="15" t="s">
        <v>124</v>
      </c>
      <c r="BM141" s="139" t="s">
        <v>146</v>
      </c>
    </row>
    <row r="142" spans="2:65" s="1" customFormat="1" ht="24.2" customHeight="1">
      <c r="B142" s="126"/>
      <c r="C142" s="127" t="s">
        <v>147</v>
      </c>
      <c r="D142" s="127" t="s">
        <v>120</v>
      </c>
      <c r="E142" s="128" t="s">
        <v>148</v>
      </c>
      <c r="F142" s="129" t="s">
        <v>149</v>
      </c>
      <c r="G142" s="130" t="s">
        <v>150</v>
      </c>
      <c r="H142" s="131">
        <v>123.822</v>
      </c>
      <c r="I142" s="132"/>
      <c r="J142" s="133">
        <f>ROUND(I142*H142,2)</f>
        <v>0</v>
      </c>
      <c r="K142" s="134"/>
      <c r="L142" s="30"/>
      <c r="M142" s="135" t="s">
        <v>1</v>
      </c>
      <c r="N142" s="136" t="s">
        <v>41</v>
      </c>
      <c r="P142" s="137">
        <f>O142*H142</f>
        <v>0</v>
      </c>
      <c r="Q142" s="137">
        <v>0</v>
      </c>
      <c r="R142" s="137">
        <f>Q142*H142</f>
        <v>0</v>
      </c>
      <c r="S142" s="137">
        <v>0</v>
      </c>
      <c r="T142" s="138">
        <f>S142*H142</f>
        <v>0</v>
      </c>
      <c r="AR142" s="139" t="s">
        <v>124</v>
      </c>
      <c r="AT142" s="139" t="s">
        <v>120</v>
      </c>
      <c r="AU142" s="139" t="s">
        <v>83</v>
      </c>
      <c r="AY142" s="15" t="s">
        <v>118</v>
      </c>
      <c r="BE142" s="140">
        <f>IF(N142="základní",J142,0)</f>
        <v>0</v>
      </c>
      <c r="BF142" s="140">
        <f>IF(N142="snížená",J142,0)</f>
        <v>0</v>
      </c>
      <c r="BG142" s="140">
        <f>IF(N142="zákl. přenesená",J142,0)</f>
        <v>0</v>
      </c>
      <c r="BH142" s="140">
        <f>IF(N142="sníž. přenesená",J142,0)</f>
        <v>0</v>
      </c>
      <c r="BI142" s="140">
        <f>IF(N142="nulová",J142,0)</f>
        <v>0</v>
      </c>
      <c r="BJ142" s="15" t="s">
        <v>81</v>
      </c>
      <c r="BK142" s="140">
        <f>ROUND(I142*H142,2)</f>
        <v>0</v>
      </c>
      <c r="BL142" s="15" t="s">
        <v>124</v>
      </c>
      <c r="BM142" s="139" t="s">
        <v>151</v>
      </c>
    </row>
    <row r="143" spans="2:65" s="12" customFormat="1" ht="11.25">
      <c r="B143" s="141"/>
      <c r="D143" s="142" t="s">
        <v>126</v>
      </c>
      <c r="F143" s="144" t="s">
        <v>152</v>
      </c>
      <c r="H143" s="145">
        <v>123.822</v>
      </c>
      <c r="I143" s="146"/>
      <c r="L143" s="141"/>
      <c r="M143" s="147"/>
      <c r="T143" s="148"/>
      <c r="AT143" s="143" t="s">
        <v>126</v>
      </c>
      <c r="AU143" s="143" t="s">
        <v>83</v>
      </c>
      <c r="AV143" s="12" t="s">
        <v>83</v>
      </c>
      <c r="AW143" s="12" t="s">
        <v>3</v>
      </c>
      <c r="AX143" s="12" t="s">
        <v>81</v>
      </c>
      <c r="AY143" s="143" t="s">
        <v>118</v>
      </c>
    </row>
    <row r="144" spans="2:65" s="1" customFormat="1" ht="16.5" customHeight="1">
      <c r="B144" s="126"/>
      <c r="C144" s="127" t="s">
        <v>153</v>
      </c>
      <c r="D144" s="127" t="s">
        <v>120</v>
      </c>
      <c r="E144" s="128" t="s">
        <v>154</v>
      </c>
      <c r="F144" s="129" t="s">
        <v>155</v>
      </c>
      <c r="G144" s="130" t="s">
        <v>123</v>
      </c>
      <c r="H144" s="131">
        <v>77.388999999999996</v>
      </c>
      <c r="I144" s="132"/>
      <c r="J144" s="133">
        <f>ROUND(I144*H144,2)</f>
        <v>0</v>
      </c>
      <c r="K144" s="134"/>
      <c r="L144" s="30"/>
      <c r="M144" s="135" t="s">
        <v>1</v>
      </c>
      <c r="N144" s="136" t="s">
        <v>41</v>
      </c>
      <c r="P144" s="137">
        <f>O144*H144</f>
        <v>0</v>
      </c>
      <c r="Q144" s="137">
        <v>0</v>
      </c>
      <c r="R144" s="137">
        <f>Q144*H144</f>
        <v>0</v>
      </c>
      <c r="S144" s="137">
        <v>0</v>
      </c>
      <c r="T144" s="138">
        <f>S144*H144</f>
        <v>0</v>
      </c>
      <c r="AR144" s="139" t="s">
        <v>124</v>
      </c>
      <c r="AT144" s="139" t="s">
        <v>120</v>
      </c>
      <c r="AU144" s="139" t="s">
        <v>83</v>
      </c>
      <c r="AY144" s="15" t="s">
        <v>118</v>
      </c>
      <c r="BE144" s="140">
        <f>IF(N144="základní",J144,0)</f>
        <v>0</v>
      </c>
      <c r="BF144" s="140">
        <f>IF(N144="snížená",J144,0)</f>
        <v>0</v>
      </c>
      <c r="BG144" s="140">
        <f>IF(N144="zákl. přenesená",J144,0)</f>
        <v>0</v>
      </c>
      <c r="BH144" s="140">
        <f>IF(N144="sníž. přenesená",J144,0)</f>
        <v>0</v>
      </c>
      <c r="BI144" s="140">
        <f>IF(N144="nulová",J144,0)</f>
        <v>0</v>
      </c>
      <c r="BJ144" s="15" t="s">
        <v>81</v>
      </c>
      <c r="BK144" s="140">
        <f>ROUND(I144*H144,2)</f>
        <v>0</v>
      </c>
      <c r="BL144" s="15" t="s">
        <v>124</v>
      </c>
      <c r="BM144" s="139" t="s">
        <v>156</v>
      </c>
    </row>
    <row r="145" spans="2:65" s="1" customFormat="1" ht="24.2" customHeight="1">
      <c r="B145" s="126"/>
      <c r="C145" s="127" t="s">
        <v>157</v>
      </c>
      <c r="D145" s="127" t="s">
        <v>120</v>
      </c>
      <c r="E145" s="128" t="s">
        <v>158</v>
      </c>
      <c r="F145" s="129" t="s">
        <v>159</v>
      </c>
      <c r="G145" s="130" t="s">
        <v>160</v>
      </c>
      <c r="H145" s="131">
        <v>322.29000000000002</v>
      </c>
      <c r="I145" s="132"/>
      <c r="J145" s="133">
        <f>ROUND(I145*H145,2)</f>
        <v>0</v>
      </c>
      <c r="K145" s="134"/>
      <c r="L145" s="30"/>
      <c r="M145" s="135" t="s">
        <v>1</v>
      </c>
      <c r="N145" s="136" t="s">
        <v>41</v>
      </c>
      <c r="P145" s="137">
        <f>O145*H145</f>
        <v>0</v>
      </c>
      <c r="Q145" s="137">
        <v>0</v>
      </c>
      <c r="R145" s="137">
        <f>Q145*H145</f>
        <v>0</v>
      </c>
      <c r="S145" s="137">
        <v>0</v>
      </c>
      <c r="T145" s="138">
        <f>S145*H145</f>
        <v>0</v>
      </c>
      <c r="AR145" s="139" t="s">
        <v>124</v>
      </c>
      <c r="AT145" s="139" t="s">
        <v>120</v>
      </c>
      <c r="AU145" s="139" t="s">
        <v>83</v>
      </c>
      <c r="AY145" s="15" t="s">
        <v>118</v>
      </c>
      <c r="BE145" s="140">
        <f>IF(N145="základní",J145,0)</f>
        <v>0</v>
      </c>
      <c r="BF145" s="140">
        <f>IF(N145="snížená",J145,0)</f>
        <v>0</v>
      </c>
      <c r="BG145" s="140">
        <f>IF(N145="zákl. přenesená",J145,0)</f>
        <v>0</v>
      </c>
      <c r="BH145" s="140">
        <f>IF(N145="sníž. přenesená",J145,0)</f>
        <v>0</v>
      </c>
      <c r="BI145" s="140">
        <f>IF(N145="nulová",J145,0)</f>
        <v>0</v>
      </c>
      <c r="BJ145" s="15" t="s">
        <v>81</v>
      </c>
      <c r="BK145" s="140">
        <f>ROUND(I145*H145,2)</f>
        <v>0</v>
      </c>
      <c r="BL145" s="15" t="s">
        <v>124</v>
      </c>
      <c r="BM145" s="139" t="s">
        <v>161</v>
      </c>
    </row>
    <row r="146" spans="2:65" s="12" customFormat="1" ht="11.25">
      <c r="B146" s="141"/>
      <c r="D146" s="142" t="s">
        <v>126</v>
      </c>
      <c r="E146" s="143" t="s">
        <v>1</v>
      </c>
      <c r="F146" s="144" t="s">
        <v>162</v>
      </c>
      <c r="H146" s="145">
        <v>202.29</v>
      </c>
      <c r="I146" s="146"/>
      <c r="L146" s="141"/>
      <c r="M146" s="147"/>
      <c r="T146" s="148"/>
      <c r="AT146" s="143" t="s">
        <v>126</v>
      </c>
      <c r="AU146" s="143" t="s">
        <v>83</v>
      </c>
      <c r="AV146" s="12" t="s">
        <v>83</v>
      </c>
      <c r="AW146" s="12" t="s">
        <v>32</v>
      </c>
      <c r="AX146" s="12" t="s">
        <v>76</v>
      </c>
      <c r="AY146" s="143" t="s">
        <v>118</v>
      </c>
    </row>
    <row r="147" spans="2:65" s="12" customFormat="1" ht="11.25">
      <c r="B147" s="141"/>
      <c r="D147" s="142" t="s">
        <v>126</v>
      </c>
      <c r="E147" s="143" t="s">
        <v>1</v>
      </c>
      <c r="F147" s="144" t="s">
        <v>163</v>
      </c>
      <c r="H147" s="145">
        <v>120</v>
      </c>
      <c r="I147" s="146"/>
      <c r="L147" s="141"/>
      <c r="M147" s="147"/>
      <c r="T147" s="148"/>
      <c r="AT147" s="143" t="s">
        <v>126</v>
      </c>
      <c r="AU147" s="143" t="s">
        <v>83</v>
      </c>
      <c r="AV147" s="12" t="s">
        <v>83</v>
      </c>
      <c r="AW147" s="12" t="s">
        <v>32</v>
      </c>
      <c r="AX147" s="12" t="s">
        <v>76</v>
      </c>
      <c r="AY147" s="143" t="s">
        <v>118</v>
      </c>
    </row>
    <row r="148" spans="2:65" s="13" customFormat="1" ht="11.25">
      <c r="B148" s="149"/>
      <c r="D148" s="142" t="s">
        <v>126</v>
      </c>
      <c r="E148" s="150" t="s">
        <v>1</v>
      </c>
      <c r="F148" s="151" t="s">
        <v>128</v>
      </c>
      <c r="H148" s="152">
        <v>322.28999999999996</v>
      </c>
      <c r="I148" s="153"/>
      <c r="L148" s="149"/>
      <c r="M148" s="154"/>
      <c r="T148" s="155"/>
      <c r="AT148" s="150" t="s">
        <v>126</v>
      </c>
      <c r="AU148" s="150" t="s">
        <v>83</v>
      </c>
      <c r="AV148" s="13" t="s">
        <v>124</v>
      </c>
      <c r="AW148" s="13" t="s">
        <v>32</v>
      </c>
      <c r="AX148" s="13" t="s">
        <v>81</v>
      </c>
      <c r="AY148" s="150" t="s">
        <v>118</v>
      </c>
    </row>
    <row r="149" spans="2:65" s="11" customFormat="1" ht="22.9" customHeight="1">
      <c r="B149" s="114"/>
      <c r="D149" s="115" t="s">
        <v>75</v>
      </c>
      <c r="E149" s="124" t="s">
        <v>83</v>
      </c>
      <c r="F149" s="124" t="s">
        <v>164</v>
      </c>
      <c r="I149" s="117"/>
      <c r="J149" s="125">
        <f>BK149</f>
        <v>0</v>
      </c>
      <c r="L149" s="114"/>
      <c r="M149" s="119"/>
      <c r="P149" s="120">
        <f>SUM(P150:P162)</f>
        <v>0</v>
      </c>
      <c r="R149" s="120">
        <f>SUM(R150:R162)</f>
        <v>17.714583000000001</v>
      </c>
      <c r="T149" s="121">
        <f>SUM(T150:T162)</f>
        <v>0</v>
      </c>
      <c r="AR149" s="115" t="s">
        <v>81</v>
      </c>
      <c r="AT149" s="122" t="s">
        <v>75</v>
      </c>
      <c r="AU149" s="122" t="s">
        <v>81</v>
      </c>
      <c r="AY149" s="115" t="s">
        <v>118</v>
      </c>
      <c r="BK149" s="123">
        <f>SUM(BK150:BK162)</f>
        <v>0</v>
      </c>
    </row>
    <row r="150" spans="2:65" s="1" customFormat="1" ht="16.5" customHeight="1">
      <c r="B150" s="126"/>
      <c r="C150" s="127" t="s">
        <v>165</v>
      </c>
      <c r="D150" s="127" t="s">
        <v>120</v>
      </c>
      <c r="E150" s="128" t="s">
        <v>166</v>
      </c>
      <c r="F150" s="129" t="s">
        <v>167</v>
      </c>
      <c r="G150" s="130" t="s">
        <v>123</v>
      </c>
      <c r="H150" s="131">
        <v>0.3</v>
      </c>
      <c r="I150" s="132"/>
      <c r="J150" s="133">
        <f>ROUND(I150*H150,2)</f>
        <v>0</v>
      </c>
      <c r="K150" s="134"/>
      <c r="L150" s="30"/>
      <c r="M150" s="135" t="s">
        <v>1</v>
      </c>
      <c r="N150" s="136" t="s">
        <v>41</v>
      </c>
      <c r="P150" s="137">
        <f>O150*H150</f>
        <v>0</v>
      </c>
      <c r="Q150" s="137">
        <v>2.3010199999999998</v>
      </c>
      <c r="R150" s="137">
        <f>Q150*H150</f>
        <v>0.69030599999999998</v>
      </c>
      <c r="S150" s="137">
        <v>0</v>
      </c>
      <c r="T150" s="138">
        <f>S150*H150</f>
        <v>0</v>
      </c>
      <c r="AR150" s="139" t="s">
        <v>124</v>
      </c>
      <c r="AT150" s="139" t="s">
        <v>120</v>
      </c>
      <c r="AU150" s="139" t="s">
        <v>83</v>
      </c>
      <c r="AY150" s="15" t="s">
        <v>118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5" t="s">
        <v>81</v>
      </c>
      <c r="BK150" s="140">
        <f>ROUND(I150*H150,2)</f>
        <v>0</v>
      </c>
      <c r="BL150" s="15" t="s">
        <v>124</v>
      </c>
      <c r="BM150" s="139" t="s">
        <v>168</v>
      </c>
    </row>
    <row r="151" spans="2:65" s="12" customFormat="1" ht="11.25">
      <c r="B151" s="141"/>
      <c r="D151" s="142" t="s">
        <v>126</v>
      </c>
      <c r="E151" s="143" t="s">
        <v>1</v>
      </c>
      <c r="F151" s="144" t="s">
        <v>169</v>
      </c>
      <c r="H151" s="145">
        <v>0.06</v>
      </c>
      <c r="I151" s="146"/>
      <c r="L151" s="141"/>
      <c r="M151" s="147"/>
      <c r="T151" s="148"/>
      <c r="AT151" s="143" t="s">
        <v>126</v>
      </c>
      <c r="AU151" s="143" t="s">
        <v>83</v>
      </c>
      <c r="AV151" s="12" t="s">
        <v>83</v>
      </c>
      <c r="AW151" s="12" t="s">
        <v>32</v>
      </c>
      <c r="AX151" s="12" t="s">
        <v>76</v>
      </c>
      <c r="AY151" s="143" t="s">
        <v>118</v>
      </c>
    </row>
    <row r="152" spans="2:65" s="12" customFormat="1" ht="11.25">
      <c r="B152" s="141"/>
      <c r="D152" s="142" t="s">
        <v>126</v>
      </c>
      <c r="E152" s="143" t="s">
        <v>1</v>
      </c>
      <c r="F152" s="144" t="s">
        <v>170</v>
      </c>
      <c r="H152" s="145">
        <v>0.24</v>
      </c>
      <c r="I152" s="146"/>
      <c r="L152" s="141"/>
      <c r="M152" s="147"/>
      <c r="T152" s="148"/>
      <c r="AT152" s="143" t="s">
        <v>126</v>
      </c>
      <c r="AU152" s="143" t="s">
        <v>83</v>
      </c>
      <c r="AV152" s="12" t="s">
        <v>83</v>
      </c>
      <c r="AW152" s="12" t="s">
        <v>32</v>
      </c>
      <c r="AX152" s="12" t="s">
        <v>76</v>
      </c>
      <c r="AY152" s="143" t="s">
        <v>118</v>
      </c>
    </row>
    <row r="153" spans="2:65" s="13" customFormat="1" ht="11.25">
      <c r="B153" s="149"/>
      <c r="D153" s="142" t="s">
        <v>126</v>
      </c>
      <c r="E153" s="150" t="s">
        <v>1</v>
      </c>
      <c r="F153" s="151" t="s">
        <v>128</v>
      </c>
      <c r="H153" s="152">
        <v>0.3</v>
      </c>
      <c r="I153" s="153"/>
      <c r="L153" s="149"/>
      <c r="M153" s="154"/>
      <c r="T153" s="155"/>
      <c r="AT153" s="150" t="s">
        <v>126</v>
      </c>
      <c r="AU153" s="150" t="s">
        <v>83</v>
      </c>
      <c r="AV153" s="13" t="s">
        <v>124</v>
      </c>
      <c r="AW153" s="13" t="s">
        <v>32</v>
      </c>
      <c r="AX153" s="13" t="s">
        <v>81</v>
      </c>
      <c r="AY153" s="150" t="s">
        <v>118</v>
      </c>
    </row>
    <row r="154" spans="2:65" s="1" customFormat="1" ht="24.2" customHeight="1">
      <c r="B154" s="126"/>
      <c r="C154" s="127" t="s">
        <v>171</v>
      </c>
      <c r="D154" s="127" t="s">
        <v>120</v>
      </c>
      <c r="E154" s="128" t="s">
        <v>172</v>
      </c>
      <c r="F154" s="129" t="s">
        <v>173</v>
      </c>
      <c r="G154" s="130" t="s">
        <v>160</v>
      </c>
      <c r="H154" s="131">
        <v>9.92</v>
      </c>
      <c r="I154" s="132"/>
      <c r="J154" s="133">
        <f>ROUND(I154*H154,2)</f>
        <v>0</v>
      </c>
      <c r="K154" s="134"/>
      <c r="L154" s="30"/>
      <c r="M154" s="135" t="s">
        <v>1</v>
      </c>
      <c r="N154" s="136" t="s">
        <v>41</v>
      </c>
      <c r="P154" s="137">
        <f>O154*H154</f>
        <v>0</v>
      </c>
      <c r="Q154" s="137">
        <v>0.34661999999999998</v>
      </c>
      <c r="R154" s="137">
        <f>Q154*H154</f>
        <v>3.4384703999999999</v>
      </c>
      <c r="S154" s="137">
        <v>0</v>
      </c>
      <c r="T154" s="138">
        <f>S154*H154</f>
        <v>0</v>
      </c>
      <c r="AR154" s="139" t="s">
        <v>124</v>
      </c>
      <c r="AT154" s="139" t="s">
        <v>120</v>
      </c>
      <c r="AU154" s="139" t="s">
        <v>83</v>
      </c>
      <c r="AY154" s="15" t="s">
        <v>118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5" t="s">
        <v>81</v>
      </c>
      <c r="BK154" s="140">
        <f>ROUND(I154*H154,2)</f>
        <v>0</v>
      </c>
      <c r="BL154" s="15" t="s">
        <v>124</v>
      </c>
      <c r="BM154" s="139" t="s">
        <v>174</v>
      </c>
    </row>
    <row r="155" spans="2:65" s="12" customFormat="1" ht="11.25">
      <c r="B155" s="141"/>
      <c r="D155" s="142" t="s">
        <v>126</v>
      </c>
      <c r="E155" s="143" t="s">
        <v>1</v>
      </c>
      <c r="F155" s="144" t="s">
        <v>175</v>
      </c>
      <c r="H155" s="145">
        <v>9.92</v>
      </c>
      <c r="I155" s="146"/>
      <c r="L155" s="141"/>
      <c r="M155" s="147"/>
      <c r="T155" s="148"/>
      <c r="AT155" s="143" t="s">
        <v>126</v>
      </c>
      <c r="AU155" s="143" t="s">
        <v>83</v>
      </c>
      <c r="AV155" s="12" t="s">
        <v>83</v>
      </c>
      <c r="AW155" s="12" t="s">
        <v>32</v>
      </c>
      <c r="AX155" s="12" t="s">
        <v>76</v>
      </c>
      <c r="AY155" s="143" t="s">
        <v>118</v>
      </c>
    </row>
    <row r="156" spans="2:65" s="13" customFormat="1" ht="11.25">
      <c r="B156" s="149"/>
      <c r="D156" s="142" t="s">
        <v>126</v>
      </c>
      <c r="E156" s="150" t="s">
        <v>1</v>
      </c>
      <c r="F156" s="151" t="s">
        <v>128</v>
      </c>
      <c r="H156" s="152">
        <v>9.92</v>
      </c>
      <c r="I156" s="153"/>
      <c r="L156" s="149"/>
      <c r="M156" s="154"/>
      <c r="T156" s="155"/>
      <c r="AT156" s="150" t="s">
        <v>126</v>
      </c>
      <c r="AU156" s="150" t="s">
        <v>83</v>
      </c>
      <c r="AV156" s="13" t="s">
        <v>124</v>
      </c>
      <c r="AW156" s="13" t="s">
        <v>32</v>
      </c>
      <c r="AX156" s="13" t="s">
        <v>81</v>
      </c>
      <c r="AY156" s="150" t="s">
        <v>118</v>
      </c>
    </row>
    <row r="157" spans="2:65" s="1" customFormat="1" ht="33" customHeight="1">
      <c r="B157" s="126"/>
      <c r="C157" s="127" t="s">
        <v>176</v>
      </c>
      <c r="D157" s="127" t="s">
        <v>120</v>
      </c>
      <c r="E157" s="128" t="s">
        <v>177</v>
      </c>
      <c r="F157" s="129" t="s">
        <v>178</v>
      </c>
      <c r="G157" s="130" t="s">
        <v>160</v>
      </c>
      <c r="H157" s="131">
        <v>19.84</v>
      </c>
      <c r="I157" s="132"/>
      <c r="J157" s="133">
        <f>ROUND(I157*H157,2)</f>
        <v>0</v>
      </c>
      <c r="K157" s="134"/>
      <c r="L157" s="30"/>
      <c r="M157" s="135" t="s">
        <v>1</v>
      </c>
      <c r="N157" s="136" t="s">
        <v>41</v>
      </c>
      <c r="P157" s="137">
        <f>O157*H157</f>
        <v>0</v>
      </c>
      <c r="Q157" s="137">
        <v>0.67488999999999999</v>
      </c>
      <c r="R157" s="137">
        <f>Q157*H157</f>
        <v>13.389817599999999</v>
      </c>
      <c r="S157" s="137">
        <v>0</v>
      </c>
      <c r="T157" s="138">
        <f>S157*H157</f>
        <v>0</v>
      </c>
      <c r="AR157" s="139" t="s">
        <v>124</v>
      </c>
      <c r="AT157" s="139" t="s">
        <v>120</v>
      </c>
      <c r="AU157" s="139" t="s">
        <v>83</v>
      </c>
      <c r="AY157" s="15" t="s">
        <v>118</v>
      </c>
      <c r="BE157" s="140">
        <f>IF(N157="základní",J157,0)</f>
        <v>0</v>
      </c>
      <c r="BF157" s="140">
        <f>IF(N157="snížená",J157,0)</f>
        <v>0</v>
      </c>
      <c r="BG157" s="140">
        <f>IF(N157="zákl. přenesená",J157,0)</f>
        <v>0</v>
      </c>
      <c r="BH157" s="140">
        <f>IF(N157="sníž. přenesená",J157,0)</f>
        <v>0</v>
      </c>
      <c r="BI157" s="140">
        <f>IF(N157="nulová",J157,0)</f>
        <v>0</v>
      </c>
      <c r="BJ157" s="15" t="s">
        <v>81</v>
      </c>
      <c r="BK157" s="140">
        <f>ROUND(I157*H157,2)</f>
        <v>0</v>
      </c>
      <c r="BL157" s="15" t="s">
        <v>124</v>
      </c>
      <c r="BM157" s="139" t="s">
        <v>179</v>
      </c>
    </row>
    <row r="158" spans="2:65" s="12" customFormat="1" ht="11.25">
      <c r="B158" s="141"/>
      <c r="D158" s="142" t="s">
        <v>126</v>
      </c>
      <c r="E158" s="143" t="s">
        <v>1</v>
      </c>
      <c r="F158" s="144" t="s">
        <v>180</v>
      </c>
      <c r="H158" s="145">
        <v>19.84</v>
      </c>
      <c r="I158" s="146"/>
      <c r="L158" s="141"/>
      <c r="M158" s="147"/>
      <c r="T158" s="148"/>
      <c r="AT158" s="143" t="s">
        <v>126</v>
      </c>
      <c r="AU158" s="143" t="s">
        <v>83</v>
      </c>
      <c r="AV158" s="12" t="s">
        <v>83</v>
      </c>
      <c r="AW158" s="12" t="s">
        <v>32</v>
      </c>
      <c r="AX158" s="12" t="s">
        <v>76</v>
      </c>
      <c r="AY158" s="143" t="s">
        <v>118</v>
      </c>
    </row>
    <row r="159" spans="2:65" s="13" customFormat="1" ht="11.25">
      <c r="B159" s="149"/>
      <c r="D159" s="142" t="s">
        <v>126</v>
      </c>
      <c r="E159" s="150" t="s">
        <v>1</v>
      </c>
      <c r="F159" s="151" t="s">
        <v>128</v>
      </c>
      <c r="H159" s="152">
        <v>19.84</v>
      </c>
      <c r="I159" s="153"/>
      <c r="L159" s="149"/>
      <c r="M159" s="154"/>
      <c r="T159" s="155"/>
      <c r="AT159" s="150" t="s">
        <v>126</v>
      </c>
      <c r="AU159" s="150" t="s">
        <v>83</v>
      </c>
      <c r="AV159" s="13" t="s">
        <v>124</v>
      </c>
      <c r="AW159" s="13" t="s">
        <v>32</v>
      </c>
      <c r="AX159" s="13" t="s">
        <v>81</v>
      </c>
      <c r="AY159" s="150" t="s">
        <v>118</v>
      </c>
    </row>
    <row r="160" spans="2:65" s="1" customFormat="1" ht="24.2" customHeight="1">
      <c r="B160" s="126"/>
      <c r="C160" s="127" t="s">
        <v>181</v>
      </c>
      <c r="D160" s="127" t="s">
        <v>120</v>
      </c>
      <c r="E160" s="128" t="s">
        <v>182</v>
      </c>
      <c r="F160" s="129" t="s">
        <v>183</v>
      </c>
      <c r="G160" s="130" t="s">
        <v>150</v>
      </c>
      <c r="H160" s="131">
        <v>0.185</v>
      </c>
      <c r="I160" s="132"/>
      <c r="J160" s="133">
        <f>ROUND(I160*H160,2)</f>
        <v>0</v>
      </c>
      <c r="K160" s="134"/>
      <c r="L160" s="30"/>
      <c r="M160" s="135" t="s">
        <v>1</v>
      </c>
      <c r="N160" s="136" t="s">
        <v>41</v>
      </c>
      <c r="P160" s="137">
        <f>O160*H160</f>
        <v>0</v>
      </c>
      <c r="Q160" s="137">
        <v>1.0593999999999999</v>
      </c>
      <c r="R160" s="137">
        <f>Q160*H160</f>
        <v>0.19598899999999997</v>
      </c>
      <c r="S160" s="137">
        <v>0</v>
      </c>
      <c r="T160" s="138">
        <f>S160*H160</f>
        <v>0</v>
      </c>
      <c r="AR160" s="139" t="s">
        <v>124</v>
      </c>
      <c r="AT160" s="139" t="s">
        <v>120</v>
      </c>
      <c r="AU160" s="139" t="s">
        <v>83</v>
      </c>
      <c r="AY160" s="15" t="s">
        <v>118</v>
      </c>
      <c r="BE160" s="140">
        <f>IF(N160="základní",J160,0)</f>
        <v>0</v>
      </c>
      <c r="BF160" s="140">
        <f>IF(N160="snížená",J160,0)</f>
        <v>0</v>
      </c>
      <c r="BG160" s="140">
        <f>IF(N160="zákl. přenesená",J160,0)</f>
        <v>0</v>
      </c>
      <c r="BH160" s="140">
        <f>IF(N160="sníž. přenesená",J160,0)</f>
        <v>0</v>
      </c>
      <c r="BI160" s="140">
        <f>IF(N160="nulová",J160,0)</f>
        <v>0</v>
      </c>
      <c r="BJ160" s="15" t="s">
        <v>81</v>
      </c>
      <c r="BK160" s="140">
        <f>ROUND(I160*H160,2)</f>
        <v>0</v>
      </c>
      <c r="BL160" s="15" t="s">
        <v>124</v>
      </c>
      <c r="BM160" s="139" t="s">
        <v>184</v>
      </c>
    </row>
    <row r="161" spans="2:65" s="12" customFormat="1" ht="11.25">
      <c r="B161" s="141"/>
      <c r="D161" s="142" t="s">
        <v>126</v>
      </c>
      <c r="E161" s="143" t="s">
        <v>1</v>
      </c>
      <c r="F161" s="144" t="s">
        <v>185</v>
      </c>
      <c r="H161" s="145">
        <v>0.185</v>
      </c>
      <c r="I161" s="146"/>
      <c r="L161" s="141"/>
      <c r="M161" s="147"/>
      <c r="T161" s="148"/>
      <c r="AT161" s="143" t="s">
        <v>126</v>
      </c>
      <c r="AU161" s="143" t="s">
        <v>83</v>
      </c>
      <c r="AV161" s="12" t="s">
        <v>83</v>
      </c>
      <c r="AW161" s="12" t="s">
        <v>32</v>
      </c>
      <c r="AX161" s="12" t="s">
        <v>76</v>
      </c>
      <c r="AY161" s="143" t="s">
        <v>118</v>
      </c>
    </row>
    <row r="162" spans="2:65" s="13" customFormat="1" ht="11.25">
      <c r="B162" s="149"/>
      <c r="D162" s="142" t="s">
        <v>126</v>
      </c>
      <c r="E162" s="150" t="s">
        <v>1</v>
      </c>
      <c r="F162" s="151" t="s">
        <v>128</v>
      </c>
      <c r="H162" s="152">
        <v>0.185</v>
      </c>
      <c r="I162" s="153"/>
      <c r="L162" s="149"/>
      <c r="M162" s="154"/>
      <c r="T162" s="155"/>
      <c r="AT162" s="150" t="s">
        <v>126</v>
      </c>
      <c r="AU162" s="150" t="s">
        <v>83</v>
      </c>
      <c r="AV162" s="13" t="s">
        <v>124</v>
      </c>
      <c r="AW162" s="13" t="s">
        <v>32</v>
      </c>
      <c r="AX162" s="13" t="s">
        <v>81</v>
      </c>
      <c r="AY162" s="150" t="s">
        <v>118</v>
      </c>
    </row>
    <row r="163" spans="2:65" s="11" customFormat="1" ht="22.9" customHeight="1">
      <c r="B163" s="114"/>
      <c r="D163" s="115" t="s">
        <v>75</v>
      </c>
      <c r="E163" s="124" t="s">
        <v>143</v>
      </c>
      <c r="F163" s="124" t="s">
        <v>186</v>
      </c>
      <c r="I163" s="117"/>
      <c r="J163" s="125">
        <f>BK163</f>
        <v>0</v>
      </c>
      <c r="L163" s="114"/>
      <c r="M163" s="119"/>
      <c r="P163" s="120">
        <f>SUM(P164:P170)</f>
        <v>0</v>
      </c>
      <c r="R163" s="120">
        <f>SUM(R164:R170)</f>
        <v>74.831722600000006</v>
      </c>
      <c r="T163" s="121">
        <f>SUM(T164:T170)</f>
        <v>0</v>
      </c>
      <c r="AR163" s="115" t="s">
        <v>81</v>
      </c>
      <c r="AT163" s="122" t="s">
        <v>75</v>
      </c>
      <c r="AU163" s="122" t="s">
        <v>81</v>
      </c>
      <c r="AY163" s="115" t="s">
        <v>118</v>
      </c>
      <c r="BK163" s="123">
        <f>SUM(BK164:BK170)</f>
        <v>0</v>
      </c>
    </row>
    <row r="164" spans="2:65" s="1" customFormat="1" ht="21.75" customHeight="1">
      <c r="B164" s="126"/>
      <c r="C164" s="127" t="s">
        <v>187</v>
      </c>
      <c r="D164" s="127" t="s">
        <v>120</v>
      </c>
      <c r="E164" s="128" t="s">
        <v>188</v>
      </c>
      <c r="F164" s="129" t="s">
        <v>189</v>
      </c>
      <c r="G164" s="130" t="s">
        <v>160</v>
      </c>
      <c r="H164" s="131">
        <v>202.29</v>
      </c>
      <c r="I164" s="132"/>
      <c r="J164" s="133">
        <f>ROUND(I164*H164,2)</f>
        <v>0</v>
      </c>
      <c r="K164" s="134"/>
      <c r="L164" s="30"/>
      <c r="M164" s="135" t="s">
        <v>1</v>
      </c>
      <c r="N164" s="136" t="s">
        <v>41</v>
      </c>
      <c r="P164" s="137">
        <f>O164*H164</f>
        <v>0</v>
      </c>
      <c r="Q164" s="137">
        <v>9.1999999999999998E-2</v>
      </c>
      <c r="R164" s="137">
        <f>Q164*H164</f>
        <v>18.610679999999999</v>
      </c>
      <c r="S164" s="137">
        <v>0</v>
      </c>
      <c r="T164" s="138">
        <f>S164*H164</f>
        <v>0</v>
      </c>
      <c r="AR164" s="139" t="s">
        <v>124</v>
      </c>
      <c r="AT164" s="139" t="s">
        <v>120</v>
      </c>
      <c r="AU164" s="139" t="s">
        <v>83</v>
      </c>
      <c r="AY164" s="15" t="s">
        <v>118</v>
      </c>
      <c r="BE164" s="140">
        <f>IF(N164="základní",J164,0)</f>
        <v>0</v>
      </c>
      <c r="BF164" s="140">
        <f>IF(N164="snížená",J164,0)</f>
        <v>0</v>
      </c>
      <c r="BG164" s="140">
        <f>IF(N164="zákl. přenesená",J164,0)</f>
        <v>0</v>
      </c>
      <c r="BH164" s="140">
        <f>IF(N164="sníž. přenesená",J164,0)</f>
        <v>0</v>
      </c>
      <c r="BI164" s="140">
        <f>IF(N164="nulová",J164,0)</f>
        <v>0</v>
      </c>
      <c r="BJ164" s="15" t="s">
        <v>81</v>
      </c>
      <c r="BK164" s="140">
        <f>ROUND(I164*H164,2)</f>
        <v>0</v>
      </c>
      <c r="BL164" s="15" t="s">
        <v>124</v>
      </c>
      <c r="BM164" s="139" t="s">
        <v>190</v>
      </c>
    </row>
    <row r="165" spans="2:65" s="1" customFormat="1" ht="21.75" customHeight="1">
      <c r="B165" s="126"/>
      <c r="C165" s="127" t="s">
        <v>191</v>
      </c>
      <c r="D165" s="127" t="s">
        <v>120</v>
      </c>
      <c r="E165" s="128" t="s">
        <v>192</v>
      </c>
      <c r="F165" s="129" t="s">
        <v>193</v>
      </c>
      <c r="G165" s="130" t="s">
        <v>160</v>
      </c>
      <c r="H165" s="131">
        <v>202.29</v>
      </c>
      <c r="I165" s="132"/>
      <c r="J165" s="133">
        <f>ROUND(I165*H165,2)</f>
        <v>0</v>
      </c>
      <c r="K165" s="134"/>
      <c r="L165" s="30"/>
      <c r="M165" s="135" t="s">
        <v>1</v>
      </c>
      <c r="N165" s="136" t="s">
        <v>41</v>
      </c>
      <c r="P165" s="137">
        <f>O165*H165</f>
        <v>0</v>
      </c>
      <c r="Q165" s="137">
        <v>0</v>
      </c>
      <c r="R165" s="137">
        <f>Q165*H165</f>
        <v>0</v>
      </c>
      <c r="S165" s="137">
        <v>0</v>
      </c>
      <c r="T165" s="138">
        <f>S165*H165</f>
        <v>0</v>
      </c>
      <c r="AR165" s="139" t="s">
        <v>124</v>
      </c>
      <c r="AT165" s="139" t="s">
        <v>120</v>
      </c>
      <c r="AU165" s="139" t="s">
        <v>83</v>
      </c>
      <c r="AY165" s="15" t="s">
        <v>118</v>
      </c>
      <c r="BE165" s="140">
        <f>IF(N165="základní",J165,0)</f>
        <v>0</v>
      </c>
      <c r="BF165" s="140">
        <f>IF(N165="snížená",J165,0)</f>
        <v>0</v>
      </c>
      <c r="BG165" s="140">
        <f>IF(N165="zákl. přenesená",J165,0)</f>
        <v>0</v>
      </c>
      <c r="BH165" s="140">
        <f>IF(N165="sníž. přenesená",J165,0)</f>
        <v>0</v>
      </c>
      <c r="BI165" s="140">
        <f>IF(N165="nulová",J165,0)</f>
        <v>0</v>
      </c>
      <c r="BJ165" s="15" t="s">
        <v>81</v>
      </c>
      <c r="BK165" s="140">
        <f>ROUND(I165*H165,2)</f>
        <v>0</v>
      </c>
      <c r="BL165" s="15" t="s">
        <v>124</v>
      </c>
      <c r="BM165" s="139" t="s">
        <v>194</v>
      </c>
    </row>
    <row r="166" spans="2:65" s="1" customFormat="1" ht="24.2" customHeight="1">
      <c r="B166" s="126"/>
      <c r="C166" s="127" t="s">
        <v>8</v>
      </c>
      <c r="D166" s="127" t="s">
        <v>120</v>
      </c>
      <c r="E166" s="128" t="s">
        <v>195</v>
      </c>
      <c r="F166" s="129" t="s">
        <v>196</v>
      </c>
      <c r="G166" s="130" t="s">
        <v>160</v>
      </c>
      <c r="H166" s="131">
        <v>27.02</v>
      </c>
      <c r="I166" s="132"/>
      <c r="J166" s="133">
        <f>ROUND(I166*H166,2)</f>
        <v>0</v>
      </c>
      <c r="K166" s="134"/>
      <c r="L166" s="30"/>
      <c r="M166" s="135" t="s">
        <v>1</v>
      </c>
      <c r="N166" s="136" t="s">
        <v>41</v>
      </c>
      <c r="P166" s="137">
        <f>O166*H166</f>
        <v>0</v>
      </c>
      <c r="Q166" s="137">
        <v>0.40799999999999997</v>
      </c>
      <c r="R166" s="137">
        <f>Q166*H166</f>
        <v>11.024159999999998</v>
      </c>
      <c r="S166" s="137">
        <v>0</v>
      </c>
      <c r="T166" s="138">
        <f>S166*H166</f>
        <v>0</v>
      </c>
      <c r="AR166" s="139" t="s">
        <v>124</v>
      </c>
      <c r="AT166" s="139" t="s">
        <v>120</v>
      </c>
      <c r="AU166" s="139" t="s">
        <v>83</v>
      </c>
      <c r="AY166" s="15" t="s">
        <v>118</v>
      </c>
      <c r="BE166" s="140">
        <f>IF(N166="základní",J166,0)</f>
        <v>0</v>
      </c>
      <c r="BF166" s="140">
        <f>IF(N166="snížená",J166,0)</f>
        <v>0</v>
      </c>
      <c r="BG166" s="140">
        <f>IF(N166="zákl. přenesená",J166,0)</f>
        <v>0</v>
      </c>
      <c r="BH166" s="140">
        <f>IF(N166="sníž. přenesená",J166,0)</f>
        <v>0</v>
      </c>
      <c r="BI166" s="140">
        <f>IF(N166="nulová",J166,0)</f>
        <v>0</v>
      </c>
      <c r="BJ166" s="15" t="s">
        <v>81</v>
      </c>
      <c r="BK166" s="140">
        <f>ROUND(I166*H166,2)</f>
        <v>0</v>
      </c>
      <c r="BL166" s="15" t="s">
        <v>124</v>
      </c>
      <c r="BM166" s="139" t="s">
        <v>197</v>
      </c>
    </row>
    <row r="167" spans="2:65" s="1" customFormat="1" ht="33" customHeight="1">
      <c r="B167" s="126"/>
      <c r="C167" s="127" t="s">
        <v>198</v>
      </c>
      <c r="D167" s="127" t="s">
        <v>120</v>
      </c>
      <c r="E167" s="128" t="s">
        <v>199</v>
      </c>
      <c r="F167" s="129" t="s">
        <v>200</v>
      </c>
      <c r="G167" s="130" t="s">
        <v>160</v>
      </c>
      <c r="H167" s="131">
        <v>202.29</v>
      </c>
      <c r="I167" s="132"/>
      <c r="J167" s="133">
        <f>ROUND(I167*H167,2)</f>
        <v>0</v>
      </c>
      <c r="K167" s="134"/>
      <c r="L167" s="30"/>
      <c r="M167" s="135" t="s">
        <v>1</v>
      </c>
      <c r="N167" s="136" t="s">
        <v>41</v>
      </c>
      <c r="P167" s="137">
        <f>O167*H167</f>
        <v>0</v>
      </c>
      <c r="Q167" s="137">
        <v>8.9219999999999994E-2</v>
      </c>
      <c r="R167" s="137">
        <f>Q167*H167</f>
        <v>18.048313799999999</v>
      </c>
      <c r="S167" s="137">
        <v>0</v>
      </c>
      <c r="T167" s="138">
        <f>S167*H167</f>
        <v>0</v>
      </c>
      <c r="AR167" s="139" t="s">
        <v>124</v>
      </c>
      <c r="AT167" s="139" t="s">
        <v>120</v>
      </c>
      <c r="AU167" s="139" t="s">
        <v>83</v>
      </c>
      <c r="AY167" s="15" t="s">
        <v>118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5" t="s">
        <v>81</v>
      </c>
      <c r="BK167" s="140">
        <f>ROUND(I167*H167,2)</f>
        <v>0</v>
      </c>
      <c r="BL167" s="15" t="s">
        <v>124</v>
      </c>
      <c r="BM167" s="139" t="s">
        <v>201</v>
      </c>
    </row>
    <row r="168" spans="2:65" s="1" customFormat="1" ht="16.5" customHeight="1">
      <c r="B168" s="126"/>
      <c r="C168" s="156" t="s">
        <v>202</v>
      </c>
      <c r="D168" s="156" t="s">
        <v>203</v>
      </c>
      <c r="E168" s="157" t="s">
        <v>204</v>
      </c>
      <c r="F168" s="158" t="s">
        <v>205</v>
      </c>
      <c r="G168" s="159" t="s">
        <v>160</v>
      </c>
      <c r="H168" s="160">
        <v>206.33600000000001</v>
      </c>
      <c r="I168" s="161"/>
      <c r="J168" s="162">
        <f>ROUND(I168*H168,2)</f>
        <v>0</v>
      </c>
      <c r="K168" s="163"/>
      <c r="L168" s="164"/>
      <c r="M168" s="165" t="s">
        <v>1</v>
      </c>
      <c r="N168" s="166" t="s">
        <v>41</v>
      </c>
      <c r="P168" s="137">
        <f>O168*H168</f>
        <v>0</v>
      </c>
      <c r="Q168" s="137">
        <v>0.13100000000000001</v>
      </c>
      <c r="R168" s="137">
        <f>Q168*H168</f>
        <v>27.030016000000003</v>
      </c>
      <c r="S168" s="137">
        <v>0</v>
      </c>
      <c r="T168" s="138">
        <f>S168*H168</f>
        <v>0</v>
      </c>
      <c r="AR168" s="139" t="s">
        <v>157</v>
      </c>
      <c r="AT168" s="139" t="s">
        <v>203</v>
      </c>
      <c r="AU168" s="139" t="s">
        <v>83</v>
      </c>
      <c r="AY168" s="15" t="s">
        <v>118</v>
      </c>
      <c r="BE168" s="140">
        <f>IF(N168="základní",J168,0)</f>
        <v>0</v>
      </c>
      <c r="BF168" s="140">
        <f>IF(N168="snížená",J168,0)</f>
        <v>0</v>
      </c>
      <c r="BG168" s="140">
        <f>IF(N168="zákl. přenesená",J168,0)</f>
        <v>0</v>
      </c>
      <c r="BH168" s="140">
        <f>IF(N168="sníž. přenesená",J168,0)</f>
        <v>0</v>
      </c>
      <c r="BI168" s="140">
        <f>IF(N168="nulová",J168,0)</f>
        <v>0</v>
      </c>
      <c r="BJ168" s="15" t="s">
        <v>81</v>
      </c>
      <c r="BK168" s="140">
        <f>ROUND(I168*H168,2)</f>
        <v>0</v>
      </c>
      <c r="BL168" s="15" t="s">
        <v>124</v>
      </c>
      <c r="BM168" s="139" t="s">
        <v>206</v>
      </c>
    </row>
    <row r="169" spans="2:65" s="12" customFormat="1" ht="11.25">
      <c r="B169" s="141"/>
      <c r="D169" s="142" t="s">
        <v>126</v>
      </c>
      <c r="F169" s="144" t="s">
        <v>207</v>
      </c>
      <c r="H169" s="145">
        <v>206.33600000000001</v>
      </c>
      <c r="I169" s="146"/>
      <c r="L169" s="141"/>
      <c r="M169" s="147"/>
      <c r="T169" s="148"/>
      <c r="AT169" s="143" t="s">
        <v>126</v>
      </c>
      <c r="AU169" s="143" t="s">
        <v>83</v>
      </c>
      <c r="AV169" s="12" t="s">
        <v>83</v>
      </c>
      <c r="AW169" s="12" t="s">
        <v>3</v>
      </c>
      <c r="AX169" s="12" t="s">
        <v>81</v>
      </c>
      <c r="AY169" s="143" t="s">
        <v>118</v>
      </c>
    </row>
    <row r="170" spans="2:65" s="1" customFormat="1" ht="24.2" customHeight="1">
      <c r="B170" s="126"/>
      <c r="C170" s="127" t="s">
        <v>208</v>
      </c>
      <c r="D170" s="127" t="s">
        <v>120</v>
      </c>
      <c r="E170" s="128" t="s">
        <v>209</v>
      </c>
      <c r="F170" s="129" t="s">
        <v>210</v>
      </c>
      <c r="G170" s="130" t="s">
        <v>160</v>
      </c>
      <c r="H170" s="131">
        <v>252.24</v>
      </c>
      <c r="I170" s="132"/>
      <c r="J170" s="133">
        <f>ROUND(I170*H170,2)</f>
        <v>0</v>
      </c>
      <c r="K170" s="134"/>
      <c r="L170" s="30"/>
      <c r="M170" s="135" t="s">
        <v>1</v>
      </c>
      <c r="N170" s="136" t="s">
        <v>41</v>
      </c>
      <c r="P170" s="137">
        <f>O170*H170</f>
        <v>0</v>
      </c>
      <c r="Q170" s="137">
        <v>4.6999999999999999E-4</v>
      </c>
      <c r="R170" s="137">
        <f>Q170*H170</f>
        <v>0.1185528</v>
      </c>
      <c r="S170" s="137">
        <v>0</v>
      </c>
      <c r="T170" s="138">
        <f>S170*H170</f>
        <v>0</v>
      </c>
      <c r="AR170" s="139" t="s">
        <v>124</v>
      </c>
      <c r="AT170" s="139" t="s">
        <v>120</v>
      </c>
      <c r="AU170" s="139" t="s">
        <v>83</v>
      </c>
      <c r="AY170" s="15" t="s">
        <v>118</v>
      </c>
      <c r="BE170" s="140">
        <f>IF(N170="základní",J170,0)</f>
        <v>0</v>
      </c>
      <c r="BF170" s="140">
        <f>IF(N170="snížená",J170,0)</f>
        <v>0</v>
      </c>
      <c r="BG170" s="140">
        <f>IF(N170="zákl. přenesená",J170,0)</f>
        <v>0</v>
      </c>
      <c r="BH170" s="140">
        <f>IF(N170="sníž. přenesená",J170,0)</f>
        <v>0</v>
      </c>
      <c r="BI170" s="140">
        <f>IF(N170="nulová",J170,0)</f>
        <v>0</v>
      </c>
      <c r="BJ170" s="15" t="s">
        <v>81</v>
      </c>
      <c r="BK170" s="140">
        <f>ROUND(I170*H170,2)</f>
        <v>0</v>
      </c>
      <c r="BL170" s="15" t="s">
        <v>124</v>
      </c>
      <c r="BM170" s="139" t="s">
        <v>211</v>
      </c>
    </row>
    <row r="171" spans="2:65" s="11" customFormat="1" ht="22.9" customHeight="1">
      <c r="B171" s="114"/>
      <c r="D171" s="115" t="s">
        <v>75</v>
      </c>
      <c r="E171" s="124" t="s">
        <v>165</v>
      </c>
      <c r="F171" s="124" t="s">
        <v>212</v>
      </c>
      <c r="I171" s="117"/>
      <c r="J171" s="125">
        <f>BK171</f>
        <v>0</v>
      </c>
      <c r="L171" s="114"/>
      <c r="M171" s="119"/>
      <c r="P171" s="120">
        <f>SUM(P172:P182)</f>
        <v>0</v>
      </c>
      <c r="R171" s="120">
        <f>SUM(R172:R182)</f>
        <v>46.16772014</v>
      </c>
      <c r="T171" s="121">
        <f>SUM(T172:T182)</f>
        <v>0</v>
      </c>
      <c r="AR171" s="115" t="s">
        <v>81</v>
      </c>
      <c r="AT171" s="122" t="s">
        <v>75</v>
      </c>
      <c r="AU171" s="122" t="s">
        <v>81</v>
      </c>
      <c r="AY171" s="115" t="s">
        <v>118</v>
      </c>
      <c r="BK171" s="123">
        <f>SUM(BK172:BK182)</f>
        <v>0</v>
      </c>
    </row>
    <row r="172" spans="2:65" s="1" customFormat="1" ht="33" customHeight="1">
      <c r="B172" s="126"/>
      <c r="C172" s="127" t="s">
        <v>213</v>
      </c>
      <c r="D172" s="127" t="s">
        <v>120</v>
      </c>
      <c r="E172" s="128" t="s">
        <v>214</v>
      </c>
      <c r="F172" s="129" t="s">
        <v>215</v>
      </c>
      <c r="G172" s="130" t="s">
        <v>216</v>
      </c>
      <c r="H172" s="131">
        <v>165.7</v>
      </c>
      <c r="I172" s="132"/>
      <c r="J172" s="133">
        <f>ROUND(I172*H172,2)</f>
        <v>0</v>
      </c>
      <c r="K172" s="134"/>
      <c r="L172" s="30"/>
      <c r="M172" s="135" t="s">
        <v>1</v>
      </c>
      <c r="N172" s="136" t="s">
        <v>41</v>
      </c>
      <c r="P172" s="137">
        <f>O172*H172</f>
        <v>0</v>
      </c>
      <c r="Q172" s="137">
        <v>0.1295</v>
      </c>
      <c r="R172" s="137">
        <f>Q172*H172</f>
        <v>21.45815</v>
      </c>
      <c r="S172" s="137">
        <v>0</v>
      </c>
      <c r="T172" s="138">
        <f>S172*H172</f>
        <v>0</v>
      </c>
      <c r="AR172" s="139" t="s">
        <v>124</v>
      </c>
      <c r="AT172" s="139" t="s">
        <v>120</v>
      </c>
      <c r="AU172" s="139" t="s">
        <v>83</v>
      </c>
      <c r="AY172" s="15" t="s">
        <v>118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5" t="s">
        <v>81</v>
      </c>
      <c r="BK172" s="140">
        <f>ROUND(I172*H172,2)</f>
        <v>0</v>
      </c>
      <c r="BL172" s="15" t="s">
        <v>124</v>
      </c>
      <c r="BM172" s="139" t="s">
        <v>217</v>
      </c>
    </row>
    <row r="173" spans="2:65" s="1" customFormat="1" ht="16.5" customHeight="1">
      <c r="B173" s="126"/>
      <c r="C173" s="156" t="s">
        <v>218</v>
      </c>
      <c r="D173" s="156" t="s">
        <v>203</v>
      </c>
      <c r="E173" s="157" t="s">
        <v>219</v>
      </c>
      <c r="F173" s="158" t="s">
        <v>220</v>
      </c>
      <c r="G173" s="159" t="s">
        <v>216</v>
      </c>
      <c r="H173" s="160">
        <v>169.01400000000001</v>
      </c>
      <c r="I173" s="161"/>
      <c r="J173" s="162">
        <f>ROUND(I173*H173,2)</f>
        <v>0</v>
      </c>
      <c r="K173" s="163"/>
      <c r="L173" s="164"/>
      <c r="M173" s="165" t="s">
        <v>1</v>
      </c>
      <c r="N173" s="166" t="s">
        <v>41</v>
      </c>
      <c r="P173" s="137">
        <f>O173*H173</f>
        <v>0</v>
      </c>
      <c r="Q173" s="137">
        <v>3.5999999999999997E-2</v>
      </c>
      <c r="R173" s="137">
        <f>Q173*H173</f>
        <v>6.0845039999999999</v>
      </c>
      <c r="S173" s="137">
        <v>0</v>
      </c>
      <c r="T173" s="138">
        <f>S173*H173</f>
        <v>0</v>
      </c>
      <c r="AR173" s="139" t="s">
        <v>157</v>
      </c>
      <c r="AT173" s="139" t="s">
        <v>203</v>
      </c>
      <c r="AU173" s="139" t="s">
        <v>83</v>
      </c>
      <c r="AY173" s="15" t="s">
        <v>118</v>
      </c>
      <c r="BE173" s="140">
        <f>IF(N173="základní",J173,0)</f>
        <v>0</v>
      </c>
      <c r="BF173" s="140">
        <f>IF(N173="snížená",J173,0)</f>
        <v>0</v>
      </c>
      <c r="BG173" s="140">
        <f>IF(N173="zákl. přenesená",J173,0)</f>
        <v>0</v>
      </c>
      <c r="BH173" s="140">
        <f>IF(N173="sníž. přenesená",J173,0)</f>
        <v>0</v>
      </c>
      <c r="BI173" s="140">
        <f>IF(N173="nulová",J173,0)</f>
        <v>0</v>
      </c>
      <c r="BJ173" s="15" t="s">
        <v>81</v>
      </c>
      <c r="BK173" s="140">
        <f>ROUND(I173*H173,2)</f>
        <v>0</v>
      </c>
      <c r="BL173" s="15" t="s">
        <v>124</v>
      </c>
      <c r="BM173" s="139" t="s">
        <v>221</v>
      </c>
    </row>
    <row r="174" spans="2:65" s="12" customFormat="1" ht="11.25">
      <c r="B174" s="141"/>
      <c r="D174" s="142" t="s">
        <v>126</v>
      </c>
      <c r="F174" s="144" t="s">
        <v>222</v>
      </c>
      <c r="H174" s="145">
        <v>169.01400000000001</v>
      </c>
      <c r="I174" s="146"/>
      <c r="L174" s="141"/>
      <c r="M174" s="147"/>
      <c r="T174" s="148"/>
      <c r="AT174" s="143" t="s">
        <v>126</v>
      </c>
      <c r="AU174" s="143" t="s">
        <v>83</v>
      </c>
      <c r="AV174" s="12" t="s">
        <v>83</v>
      </c>
      <c r="AW174" s="12" t="s">
        <v>3</v>
      </c>
      <c r="AX174" s="12" t="s">
        <v>81</v>
      </c>
      <c r="AY174" s="143" t="s">
        <v>118</v>
      </c>
    </row>
    <row r="175" spans="2:65" s="1" customFormat="1" ht="24.2" customHeight="1">
      <c r="B175" s="126"/>
      <c r="C175" s="127" t="s">
        <v>7</v>
      </c>
      <c r="D175" s="127" t="s">
        <v>120</v>
      </c>
      <c r="E175" s="128" t="s">
        <v>223</v>
      </c>
      <c r="F175" s="129" t="s">
        <v>224</v>
      </c>
      <c r="G175" s="130" t="s">
        <v>123</v>
      </c>
      <c r="H175" s="131">
        <v>4.9710000000000001</v>
      </c>
      <c r="I175" s="132"/>
      <c r="J175" s="133">
        <f>ROUND(I175*H175,2)</f>
        <v>0</v>
      </c>
      <c r="K175" s="134"/>
      <c r="L175" s="30"/>
      <c r="M175" s="135" t="s">
        <v>1</v>
      </c>
      <c r="N175" s="136" t="s">
        <v>41</v>
      </c>
      <c r="P175" s="137">
        <f>O175*H175</f>
        <v>0</v>
      </c>
      <c r="Q175" s="137">
        <v>2.2563399999999998</v>
      </c>
      <c r="R175" s="137">
        <f>Q175*H175</f>
        <v>11.216266139999998</v>
      </c>
      <c r="S175" s="137">
        <v>0</v>
      </c>
      <c r="T175" s="138">
        <f>S175*H175</f>
        <v>0</v>
      </c>
      <c r="AR175" s="139" t="s">
        <v>124</v>
      </c>
      <c r="AT175" s="139" t="s">
        <v>120</v>
      </c>
      <c r="AU175" s="139" t="s">
        <v>83</v>
      </c>
      <c r="AY175" s="15" t="s">
        <v>118</v>
      </c>
      <c r="BE175" s="140">
        <f>IF(N175="základní",J175,0)</f>
        <v>0</v>
      </c>
      <c r="BF175" s="140">
        <f>IF(N175="snížená",J175,0)</f>
        <v>0</v>
      </c>
      <c r="BG175" s="140">
        <f>IF(N175="zákl. přenesená",J175,0)</f>
        <v>0</v>
      </c>
      <c r="BH175" s="140">
        <f>IF(N175="sníž. přenesená",J175,0)</f>
        <v>0</v>
      </c>
      <c r="BI175" s="140">
        <f>IF(N175="nulová",J175,0)</f>
        <v>0</v>
      </c>
      <c r="BJ175" s="15" t="s">
        <v>81</v>
      </c>
      <c r="BK175" s="140">
        <f>ROUND(I175*H175,2)</f>
        <v>0</v>
      </c>
      <c r="BL175" s="15" t="s">
        <v>124</v>
      </c>
      <c r="BM175" s="139" t="s">
        <v>225</v>
      </c>
    </row>
    <row r="176" spans="2:65" s="12" customFormat="1" ht="11.25">
      <c r="B176" s="141"/>
      <c r="D176" s="142" t="s">
        <v>126</v>
      </c>
      <c r="E176" s="143" t="s">
        <v>1</v>
      </c>
      <c r="F176" s="144" t="s">
        <v>226</v>
      </c>
      <c r="H176" s="145">
        <v>4.9710000000000001</v>
      </c>
      <c r="I176" s="146"/>
      <c r="L176" s="141"/>
      <c r="M176" s="147"/>
      <c r="T176" s="148"/>
      <c r="AT176" s="143" t="s">
        <v>126</v>
      </c>
      <c r="AU176" s="143" t="s">
        <v>83</v>
      </c>
      <c r="AV176" s="12" t="s">
        <v>83</v>
      </c>
      <c r="AW176" s="12" t="s">
        <v>32</v>
      </c>
      <c r="AX176" s="12" t="s">
        <v>76</v>
      </c>
      <c r="AY176" s="143" t="s">
        <v>118</v>
      </c>
    </row>
    <row r="177" spans="2:65" s="13" customFormat="1" ht="11.25">
      <c r="B177" s="149"/>
      <c r="D177" s="142" t="s">
        <v>126</v>
      </c>
      <c r="E177" s="150" t="s">
        <v>1</v>
      </c>
      <c r="F177" s="151" t="s">
        <v>128</v>
      </c>
      <c r="H177" s="152">
        <v>4.9710000000000001</v>
      </c>
      <c r="I177" s="153"/>
      <c r="L177" s="149"/>
      <c r="M177" s="154"/>
      <c r="T177" s="155"/>
      <c r="AT177" s="150" t="s">
        <v>126</v>
      </c>
      <c r="AU177" s="150" t="s">
        <v>83</v>
      </c>
      <c r="AV177" s="13" t="s">
        <v>124</v>
      </c>
      <c r="AW177" s="13" t="s">
        <v>32</v>
      </c>
      <c r="AX177" s="13" t="s">
        <v>81</v>
      </c>
      <c r="AY177" s="150" t="s">
        <v>118</v>
      </c>
    </row>
    <row r="178" spans="2:65" s="1" customFormat="1" ht="16.5" customHeight="1">
      <c r="B178" s="126"/>
      <c r="C178" s="127" t="s">
        <v>227</v>
      </c>
      <c r="D178" s="127" t="s">
        <v>120</v>
      </c>
      <c r="E178" s="128" t="s">
        <v>228</v>
      </c>
      <c r="F178" s="129" t="s">
        <v>229</v>
      </c>
      <c r="G178" s="130" t="s">
        <v>230</v>
      </c>
      <c r="H178" s="131">
        <v>20</v>
      </c>
      <c r="I178" s="132"/>
      <c r="J178" s="133">
        <f>ROUND(I178*H178,2)</f>
        <v>0</v>
      </c>
      <c r="K178" s="134"/>
      <c r="L178" s="30"/>
      <c r="M178" s="135" t="s">
        <v>1</v>
      </c>
      <c r="N178" s="136" t="s">
        <v>41</v>
      </c>
      <c r="P178" s="137">
        <f>O178*H178</f>
        <v>0</v>
      </c>
      <c r="Q178" s="137">
        <v>0.35743999999999998</v>
      </c>
      <c r="R178" s="137">
        <f>Q178*H178</f>
        <v>7.1487999999999996</v>
      </c>
      <c r="S178" s="137">
        <v>0</v>
      </c>
      <c r="T178" s="138">
        <f>S178*H178</f>
        <v>0</v>
      </c>
      <c r="AR178" s="139" t="s">
        <v>124</v>
      </c>
      <c r="AT178" s="139" t="s">
        <v>120</v>
      </c>
      <c r="AU178" s="139" t="s">
        <v>83</v>
      </c>
      <c r="AY178" s="15" t="s">
        <v>118</v>
      </c>
      <c r="BE178" s="140">
        <f>IF(N178="základní",J178,0)</f>
        <v>0</v>
      </c>
      <c r="BF178" s="140">
        <f>IF(N178="snížená",J178,0)</f>
        <v>0</v>
      </c>
      <c r="BG178" s="140">
        <f>IF(N178="zákl. přenesená",J178,0)</f>
        <v>0</v>
      </c>
      <c r="BH178" s="140">
        <f>IF(N178="sníž. přenesená",J178,0)</f>
        <v>0</v>
      </c>
      <c r="BI178" s="140">
        <f>IF(N178="nulová",J178,0)</f>
        <v>0</v>
      </c>
      <c r="BJ178" s="15" t="s">
        <v>81</v>
      </c>
      <c r="BK178" s="140">
        <f>ROUND(I178*H178,2)</f>
        <v>0</v>
      </c>
      <c r="BL178" s="15" t="s">
        <v>124</v>
      </c>
      <c r="BM178" s="139" t="s">
        <v>231</v>
      </c>
    </row>
    <row r="179" spans="2:65" s="1" customFormat="1" ht="16.5" customHeight="1">
      <c r="B179" s="126"/>
      <c r="C179" s="156" t="s">
        <v>232</v>
      </c>
      <c r="D179" s="156" t="s">
        <v>203</v>
      </c>
      <c r="E179" s="157" t="s">
        <v>233</v>
      </c>
      <c r="F179" s="158" t="s">
        <v>234</v>
      </c>
      <c r="G179" s="159" t="s">
        <v>230</v>
      </c>
      <c r="H179" s="160">
        <v>20</v>
      </c>
      <c r="I179" s="161"/>
      <c r="J179" s="162">
        <f>ROUND(I179*H179,2)</f>
        <v>0</v>
      </c>
      <c r="K179" s="163"/>
      <c r="L179" s="164"/>
      <c r="M179" s="165" t="s">
        <v>1</v>
      </c>
      <c r="N179" s="166" t="s">
        <v>41</v>
      </c>
      <c r="P179" s="137">
        <f>O179*H179</f>
        <v>0</v>
      </c>
      <c r="Q179" s="137">
        <v>0</v>
      </c>
      <c r="R179" s="137">
        <f>Q179*H179</f>
        <v>0</v>
      </c>
      <c r="S179" s="137">
        <v>0</v>
      </c>
      <c r="T179" s="138">
        <f>S179*H179</f>
        <v>0</v>
      </c>
      <c r="AR179" s="139" t="s">
        <v>157</v>
      </c>
      <c r="AT179" s="139" t="s">
        <v>203</v>
      </c>
      <c r="AU179" s="139" t="s">
        <v>83</v>
      </c>
      <c r="AY179" s="15" t="s">
        <v>118</v>
      </c>
      <c r="BE179" s="140">
        <f>IF(N179="základní",J179,0)</f>
        <v>0</v>
      </c>
      <c r="BF179" s="140">
        <f>IF(N179="snížená",J179,0)</f>
        <v>0</v>
      </c>
      <c r="BG179" s="140">
        <f>IF(N179="zákl. přenesená",J179,0)</f>
        <v>0</v>
      </c>
      <c r="BH179" s="140">
        <f>IF(N179="sníž. přenesená",J179,0)</f>
        <v>0</v>
      </c>
      <c r="BI179" s="140">
        <f>IF(N179="nulová",J179,0)</f>
        <v>0</v>
      </c>
      <c r="BJ179" s="15" t="s">
        <v>81</v>
      </c>
      <c r="BK179" s="140">
        <f>ROUND(I179*H179,2)</f>
        <v>0</v>
      </c>
      <c r="BL179" s="15" t="s">
        <v>124</v>
      </c>
      <c r="BM179" s="139" t="s">
        <v>235</v>
      </c>
    </row>
    <row r="180" spans="2:65" s="1" customFormat="1" ht="24.2" customHeight="1">
      <c r="B180" s="126"/>
      <c r="C180" s="127" t="s">
        <v>236</v>
      </c>
      <c r="D180" s="127" t="s">
        <v>120</v>
      </c>
      <c r="E180" s="128" t="s">
        <v>237</v>
      </c>
      <c r="F180" s="129" t="s">
        <v>238</v>
      </c>
      <c r="G180" s="130" t="s">
        <v>230</v>
      </c>
      <c r="H180" s="131">
        <v>260</v>
      </c>
      <c r="I180" s="132"/>
      <c r="J180" s="133">
        <f>ROUND(I180*H180,2)</f>
        <v>0</v>
      </c>
      <c r="K180" s="134"/>
      <c r="L180" s="30"/>
      <c r="M180" s="135" t="s">
        <v>1</v>
      </c>
      <c r="N180" s="136" t="s">
        <v>41</v>
      </c>
      <c r="P180" s="137">
        <f>O180*H180</f>
        <v>0</v>
      </c>
      <c r="Q180" s="137">
        <v>1E-3</v>
      </c>
      <c r="R180" s="137">
        <f>Q180*H180</f>
        <v>0.26</v>
      </c>
      <c r="S180" s="137">
        <v>0</v>
      </c>
      <c r="T180" s="138">
        <f>S180*H180</f>
        <v>0</v>
      </c>
      <c r="AR180" s="139" t="s">
        <v>124</v>
      </c>
      <c r="AT180" s="139" t="s">
        <v>120</v>
      </c>
      <c r="AU180" s="139" t="s">
        <v>83</v>
      </c>
      <c r="AY180" s="15" t="s">
        <v>118</v>
      </c>
      <c r="BE180" s="140">
        <f>IF(N180="základní",J180,0)</f>
        <v>0</v>
      </c>
      <c r="BF180" s="140">
        <f>IF(N180="snížená",J180,0)</f>
        <v>0</v>
      </c>
      <c r="BG180" s="140">
        <f>IF(N180="zákl. přenesená",J180,0)</f>
        <v>0</v>
      </c>
      <c r="BH180" s="140">
        <f>IF(N180="sníž. přenesená",J180,0)</f>
        <v>0</v>
      </c>
      <c r="BI180" s="140">
        <f>IF(N180="nulová",J180,0)</f>
        <v>0</v>
      </c>
      <c r="BJ180" s="15" t="s">
        <v>81</v>
      </c>
      <c r="BK180" s="140">
        <f>ROUND(I180*H180,2)</f>
        <v>0</v>
      </c>
      <c r="BL180" s="15" t="s">
        <v>124</v>
      </c>
      <c r="BM180" s="139" t="s">
        <v>239</v>
      </c>
    </row>
    <row r="181" spans="2:65" s="1" customFormat="1" ht="16.5" customHeight="1">
      <c r="B181" s="126"/>
      <c r="C181" s="156" t="s">
        <v>240</v>
      </c>
      <c r="D181" s="156" t="s">
        <v>203</v>
      </c>
      <c r="E181" s="157" t="s">
        <v>241</v>
      </c>
      <c r="F181" s="158" t="s">
        <v>242</v>
      </c>
      <c r="G181" s="159" t="s">
        <v>230</v>
      </c>
      <c r="H181" s="160">
        <v>260</v>
      </c>
      <c r="I181" s="161"/>
      <c r="J181" s="162">
        <f>ROUND(I181*H181,2)</f>
        <v>0</v>
      </c>
      <c r="K181" s="163"/>
      <c r="L181" s="164"/>
      <c r="M181" s="165" t="s">
        <v>1</v>
      </c>
      <c r="N181" s="166" t="s">
        <v>41</v>
      </c>
      <c r="P181" s="137">
        <f>O181*H181</f>
        <v>0</v>
      </c>
      <c r="Q181" s="137">
        <v>0</v>
      </c>
      <c r="R181" s="137">
        <f>Q181*H181</f>
        <v>0</v>
      </c>
      <c r="S181" s="137">
        <v>0</v>
      </c>
      <c r="T181" s="138">
        <f>S181*H181</f>
        <v>0</v>
      </c>
      <c r="AR181" s="139" t="s">
        <v>157</v>
      </c>
      <c r="AT181" s="139" t="s">
        <v>203</v>
      </c>
      <c r="AU181" s="139" t="s">
        <v>83</v>
      </c>
      <c r="AY181" s="15" t="s">
        <v>118</v>
      </c>
      <c r="BE181" s="140">
        <f>IF(N181="základní",J181,0)</f>
        <v>0</v>
      </c>
      <c r="BF181" s="140">
        <f>IF(N181="snížená",J181,0)</f>
        <v>0</v>
      </c>
      <c r="BG181" s="140">
        <f>IF(N181="zákl. přenesená",J181,0)</f>
        <v>0</v>
      </c>
      <c r="BH181" s="140">
        <f>IF(N181="sníž. přenesená",J181,0)</f>
        <v>0</v>
      </c>
      <c r="BI181" s="140">
        <f>IF(N181="nulová",J181,0)</f>
        <v>0</v>
      </c>
      <c r="BJ181" s="15" t="s">
        <v>81</v>
      </c>
      <c r="BK181" s="140">
        <f>ROUND(I181*H181,2)</f>
        <v>0</v>
      </c>
      <c r="BL181" s="15" t="s">
        <v>124</v>
      </c>
      <c r="BM181" s="139" t="s">
        <v>243</v>
      </c>
    </row>
    <row r="182" spans="2:65" s="1" customFormat="1" ht="16.5" customHeight="1">
      <c r="B182" s="126"/>
      <c r="C182" s="127" t="s">
        <v>244</v>
      </c>
      <c r="D182" s="127" t="s">
        <v>120</v>
      </c>
      <c r="E182" s="128" t="s">
        <v>245</v>
      </c>
      <c r="F182" s="129" t="s">
        <v>246</v>
      </c>
      <c r="G182" s="130" t="s">
        <v>230</v>
      </c>
      <c r="H182" s="131">
        <v>1</v>
      </c>
      <c r="I182" s="132"/>
      <c r="J182" s="133">
        <f>ROUND(I182*H182,2)</f>
        <v>0</v>
      </c>
      <c r="K182" s="134"/>
      <c r="L182" s="30"/>
      <c r="M182" s="135" t="s">
        <v>1</v>
      </c>
      <c r="N182" s="136" t="s">
        <v>41</v>
      </c>
      <c r="P182" s="137">
        <f>O182*H182</f>
        <v>0</v>
      </c>
      <c r="Q182" s="137">
        <v>0</v>
      </c>
      <c r="R182" s="137">
        <f>Q182*H182</f>
        <v>0</v>
      </c>
      <c r="S182" s="137">
        <v>0</v>
      </c>
      <c r="T182" s="138">
        <f>S182*H182</f>
        <v>0</v>
      </c>
      <c r="AR182" s="139" t="s">
        <v>124</v>
      </c>
      <c r="AT182" s="139" t="s">
        <v>120</v>
      </c>
      <c r="AU182" s="139" t="s">
        <v>83</v>
      </c>
      <c r="AY182" s="15" t="s">
        <v>118</v>
      </c>
      <c r="BE182" s="140">
        <f>IF(N182="základní",J182,0)</f>
        <v>0</v>
      </c>
      <c r="BF182" s="140">
        <f>IF(N182="snížená",J182,0)</f>
        <v>0</v>
      </c>
      <c r="BG182" s="140">
        <f>IF(N182="zákl. přenesená",J182,0)</f>
        <v>0</v>
      </c>
      <c r="BH182" s="140">
        <f>IF(N182="sníž. přenesená",J182,0)</f>
        <v>0</v>
      </c>
      <c r="BI182" s="140">
        <f>IF(N182="nulová",J182,0)</f>
        <v>0</v>
      </c>
      <c r="BJ182" s="15" t="s">
        <v>81</v>
      </c>
      <c r="BK182" s="140">
        <f>ROUND(I182*H182,2)</f>
        <v>0</v>
      </c>
      <c r="BL182" s="15" t="s">
        <v>124</v>
      </c>
      <c r="BM182" s="139" t="s">
        <v>247</v>
      </c>
    </row>
    <row r="183" spans="2:65" s="11" customFormat="1" ht="22.9" customHeight="1">
      <c r="B183" s="114"/>
      <c r="D183" s="115" t="s">
        <v>75</v>
      </c>
      <c r="E183" s="124" t="s">
        <v>248</v>
      </c>
      <c r="F183" s="124" t="s">
        <v>249</v>
      </c>
      <c r="I183" s="117"/>
      <c r="J183" s="125">
        <f>BK183</f>
        <v>0</v>
      </c>
      <c r="L183" s="114"/>
      <c r="M183" s="119"/>
      <c r="P183" s="120">
        <f>P184</f>
        <v>0</v>
      </c>
      <c r="R183" s="120">
        <f>R184</f>
        <v>0</v>
      </c>
      <c r="T183" s="121">
        <f>T184</f>
        <v>0</v>
      </c>
      <c r="AR183" s="115" t="s">
        <v>81</v>
      </c>
      <c r="AT183" s="122" t="s">
        <v>75</v>
      </c>
      <c r="AU183" s="122" t="s">
        <v>81</v>
      </c>
      <c r="AY183" s="115" t="s">
        <v>118</v>
      </c>
      <c r="BK183" s="123">
        <f>BK184</f>
        <v>0</v>
      </c>
    </row>
    <row r="184" spans="2:65" s="1" customFormat="1" ht="24.2" customHeight="1">
      <c r="B184" s="126"/>
      <c r="C184" s="127" t="s">
        <v>250</v>
      </c>
      <c r="D184" s="127" t="s">
        <v>120</v>
      </c>
      <c r="E184" s="128" t="s">
        <v>251</v>
      </c>
      <c r="F184" s="129" t="s">
        <v>252</v>
      </c>
      <c r="G184" s="130" t="s">
        <v>150</v>
      </c>
      <c r="H184" s="131">
        <v>138.714</v>
      </c>
      <c r="I184" s="132"/>
      <c r="J184" s="133">
        <f>ROUND(I184*H184,2)</f>
        <v>0</v>
      </c>
      <c r="K184" s="134"/>
      <c r="L184" s="30"/>
      <c r="M184" s="135" t="s">
        <v>1</v>
      </c>
      <c r="N184" s="136" t="s">
        <v>41</v>
      </c>
      <c r="P184" s="137">
        <f>O184*H184</f>
        <v>0</v>
      </c>
      <c r="Q184" s="137">
        <v>0</v>
      </c>
      <c r="R184" s="137">
        <f>Q184*H184</f>
        <v>0</v>
      </c>
      <c r="S184" s="137">
        <v>0</v>
      </c>
      <c r="T184" s="138">
        <f>S184*H184</f>
        <v>0</v>
      </c>
      <c r="AR184" s="139" t="s">
        <v>124</v>
      </c>
      <c r="AT184" s="139" t="s">
        <v>120</v>
      </c>
      <c r="AU184" s="139" t="s">
        <v>83</v>
      </c>
      <c r="AY184" s="15" t="s">
        <v>118</v>
      </c>
      <c r="BE184" s="140">
        <f>IF(N184="základní",J184,0)</f>
        <v>0</v>
      </c>
      <c r="BF184" s="140">
        <f>IF(N184="snížená",J184,0)</f>
        <v>0</v>
      </c>
      <c r="BG184" s="140">
        <f>IF(N184="zákl. přenesená",J184,0)</f>
        <v>0</v>
      </c>
      <c r="BH184" s="140">
        <f>IF(N184="sníž. přenesená",J184,0)</f>
        <v>0</v>
      </c>
      <c r="BI184" s="140">
        <f>IF(N184="nulová",J184,0)</f>
        <v>0</v>
      </c>
      <c r="BJ184" s="15" t="s">
        <v>81</v>
      </c>
      <c r="BK184" s="140">
        <f>ROUND(I184*H184,2)</f>
        <v>0</v>
      </c>
      <c r="BL184" s="15" t="s">
        <v>124</v>
      </c>
      <c r="BM184" s="139" t="s">
        <v>253</v>
      </c>
    </row>
    <row r="185" spans="2:65" s="11" customFormat="1" ht="25.9" customHeight="1">
      <c r="B185" s="114"/>
      <c r="D185" s="115" t="s">
        <v>75</v>
      </c>
      <c r="E185" s="116" t="s">
        <v>254</v>
      </c>
      <c r="F185" s="116" t="s">
        <v>255</v>
      </c>
      <c r="I185" s="117"/>
      <c r="J185" s="118">
        <f>BK185</f>
        <v>0</v>
      </c>
      <c r="L185" s="114"/>
      <c r="M185" s="119"/>
      <c r="P185" s="120">
        <f>P186</f>
        <v>0</v>
      </c>
      <c r="R185" s="120">
        <f>R186</f>
        <v>0</v>
      </c>
      <c r="T185" s="121">
        <f>T186</f>
        <v>0</v>
      </c>
      <c r="AR185" s="115" t="s">
        <v>83</v>
      </c>
      <c r="AT185" s="122" t="s">
        <v>75</v>
      </c>
      <c r="AU185" s="122" t="s">
        <v>76</v>
      </c>
      <c r="AY185" s="115" t="s">
        <v>118</v>
      </c>
      <c r="BK185" s="123">
        <f>BK186</f>
        <v>0</v>
      </c>
    </row>
    <row r="186" spans="2:65" s="11" customFormat="1" ht="22.9" customHeight="1">
      <c r="B186" s="114"/>
      <c r="D186" s="115" t="s">
        <v>75</v>
      </c>
      <c r="E186" s="124" t="s">
        <v>256</v>
      </c>
      <c r="F186" s="124" t="s">
        <v>257</v>
      </c>
      <c r="I186" s="117"/>
      <c r="J186" s="125">
        <f>BK186</f>
        <v>0</v>
      </c>
      <c r="L186" s="114"/>
      <c r="M186" s="119"/>
      <c r="P186" s="120">
        <f>SUM(P187:P192)</f>
        <v>0</v>
      </c>
      <c r="R186" s="120">
        <f>SUM(R187:R192)</f>
        <v>0</v>
      </c>
      <c r="T186" s="121">
        <f>SUM(T187:T192)</f>
        <v>0</v>
      </c>
      <c r="AR186" s="115" t="s">
        <v>83</v>
      </c>
      <c r="AT186" s="122" t="s">
        <v>75</v>
      </c>
      <c r="AU186" s="122" t="s">
        <v>81</v>
      </c>
      <c r="AY186" s="115" t="s">
        <v>118</v>
      </c>
      <c r="BK186" s="123">
        <f>SUM(BK187:BK192)</f>
        <v>0</v>
      </c>
    </row>
    <row r="187" spans="2:65" s="1" customFormat="1" ht="16.5" customHeight="1">
      <c r="B187" s="126"/>
      <c r="C187" s="127" t="s">
        <v>258</v>
      </c>
      <c r="D187" s="127" t="s">
        <v>120</v>
      </c>
      <c r="E187" s="128" t="s">
        <v>259</v>
      </c>
      <c r="F187" s="129" t="s">
        <v>260</v>
      </c>
      <c r="G187" s="130" t="s">
        <v>216</v>
      </c>
      <c r="H187" s="131">
        <v>60</v>
      </c>
      <c r="I187" s="132"/>
      <c r="J187" s="133">
        <f>ROUND(I187*H187,2)</f>
        <v>0</v>
      </c>
      <c r="K187" s="134"/>
      <c r="L187" s="30"/>
      <c r="M187" s="135" t="s">
        <v>1</v>
      </c>
      <c r="N187" s="136" t="s">
        <v>41</v>
      </c>
      <c r="P187" s="137">
        <f>O187*H187</f>
        <v>0</v>
      </c>
      <c r="Q187" s="137">
        <v>0</v>
      </c>
      <c r="R187" s="137">
        <f>Q187*H187</f>
        <v>0</v>
      </c>
      <c r="S187" s="137">
        <v>0</v>
      </c>
      <c r="T187" s="138">
        <f>S187*H187</f>
        <v>0</v>
      </c>
      <c r="AR187" s="139" t="s">
        <v>198</v>
      </c>
      <c r="AT187" s="139" t="s">
        <v>120</v>
      </c>
      <c r="AU187" s="139" t="s">
        <v>83</v>
      </c>
      <c r="AY187" s="15" t="s">
        <v>118</v>
      </c>
      <c r="BE187" s="140">
        <f>IF(N187="základní",J187,0)</f>
        <v>0</v>
      </c>
      <c r="BF187" s="140">
        <f>IF(N187="snížená",J187,0)</f>
        <v>0</v>
      </c>
      <c r="BG187" s="140">
        <f>IF(N187="zákl. přenesená",J187,0)</f>
        <v>0</v>
      </c>
      <c r="BH187" s="140">
        <f>IF(N187="sníž. přenesená",J187,0)</f>
        <v>0</v>
      </c>
      <c r="BI187" s="140">
        <f>IF(N187="nulová",J187,0)</f>
        <v>0</v>
      </c>
      <c r="BJ187" s="15" t="s">
        <v>81</v>
      </c>
      <c r="BK187" s="140">
        <f>ROUND(I187*H187,2)</f>
        <v>0</v>
      </c>
      <c r="BL187" s="15" t="s">
        <v>198</v>
      </c>
      <c r="BM187" s="139" t="s">
        <v>261</v>
      </c>
    </row>
    <row r="188" spans="2:65" s="1" customFormat="1" ht="16.5" customHeight="1">
      <c r="B188" s="126"/>
      <c r="C188" s="127" t="s">
        <v>262</v>
      </c>
      <c r="D188" s="127" t="s">
        <v>120</v>
      </c>
      <c r="E188" s="128" t="s">
        <v>263</v>
      </c>
      <c r="F188" s="129" t="s">
        <v>264</v>
      </c>
      <c r="G188" s="130" t="s">
        <v>216</v>
      </c>
      <c r="H188" s="131">
        <v>60</v>
      </c>
      <c r="I188" s="132"/>
      <c r="J188" s="133">
        <f>ROUND(I188*H188,2)</f>
        <v>0</v>
      </c>
      <c r="K188" s="134"/>
      <c r="L188" s="30"/>
      <c r="M188" s="135" t="s">
        <v>1</v>
      </c>
      <c r="N188" s="136" t="s">
        <v>41</v>
      </c>
      <c r="P188" s="137">
        <f>O188*H188</f>
        <v>0</v>
      </c>
      <c r="Q188" s="137">
        <v>0</v>
      </c>
      <c r="R188" s="137">
        <f>Q188*H188</f>
        <v>0</v>
      </c>
      <c r="S188" s="137">
        <v>0</v>
      </c>
      <c r="T188" s="138">
        <f>S188*H188</f>
        <v>0</v>
      </c>
      <c r="AR188" s="139" t="s">
        <v>198</v>
      </c>
      <c r="AT188" s="139" t="s">
        <v>120</v>
      </c>
      <c r="AU188" s="139" t="s">
        <v>83</v>
      </c>
      <c r="AY188" s="15" t="s">
        <v>118</v>
      </c>
      <c r="BE188" s="140">
        <f>IF(N188="základní",J188,0)</f>
        <v>0</v>
      </c>
      <c r="BF188" s="140">
        <f>IF(N188="snížená",J188,0)</f>
        <v>0</v>
      </c>
      <c r="BG188" s="140">
        <f>IF(N188="zákl. přenesená",J188,0)</f>
        <v>0</v>
      </c>
      <c r="BH188" s="140">
        <f>IF(N188="sníž. přenesená",J188,0)</f>
        <v>0</v>
      </c>
      <c r="BI188" s="140">
        <f>IF(N188="nulová",J188,0)</f>
        <v>0</v>
      </c>
      <c r="BJ188" s="15" t="s">
        <v>81</v>
      </c>
      <c r="BK188" s="140">
        <f>ROUND(I188*H188,2)</f>
        <v>0</v>
      </c>
      <c r="BL188" s="15" t="s">
        <v>198</v>
      </c>
      <c r="BM188" s="139" t="s">
        <v>265</v>
      </c>
    </row>
    <row r="189" spans="2:65" s="1" customFormat="1" ht="16.5" customHeight="1">
      <c r="B189" s="126"/>
      <c r="C189" s="127" t="s">
        <v>266</v>
      </c>
      <c r="D189" s="127" t="s">
        <v>120</v>
      </c>
      <c r="E189" s="128" t="s">
        <v>267</v>
      </c>
      <c r="F189" s="129" t="s">
        <v>268</v>
      </c>
      <c r="G189" s="130" t="s">
        <v>216</v>
      </c>
      <c r="H189" s="131">
        <v>70</v>
      </c>
      <c r="I189" s="132"/>
      <c r="J189" s="133">
        <f>ROUND(I189*H189,2)</f>
        <v>0</v>
      </c>
      <c r="K189" s="134"/>
      <c r="L189" s="30"/>
      <c r="M189" s="135" t="s">
        <v>1</v>
      </c>
      <c r="N189" s="136" t="s">
        <v>41</v>
      </c>
      <c r="P189" s="137">
        <f>O189*H189</f>
        <v>0</v>
      </c>
      <c r="Q189" s="137">
        <v>0</v>
      </c>
      <c r="R189" s="137">
        <f>Q189*H189</f>
        <v>0</v>
      </c>
      <c r="S189" s="137">
        <v>0</v>
      </c>
      <c r="T189" s="138">
        <f>S189*H189</f>
        <v>0</v>
      </c>
      <c r="AR189" s="139" t="s">
        <v>198</v>
      </c>
      <c r="AT189" s="139" t="s">
        <v>120</v>
      </c>
      <c r="AU189" s="139" t="s">
        <v>83</v>
      </c>
      <c r="AY189" s="15" t="s">
        <v>118</v>
      </c>
      <c r="BE189" s="140">
        <f>IF(N189="základní",J189,0)</f>
        <v>0</v>
      </c>
      <c r="BF189" s="140">
        <f>IF(N189="snížená",J189,0)</f>
        <v>0</v>
      </c>
      <c r="BG189" s="140">
        <f>IF(N189="zákl. přenesená",J189,0)</f>
        <v>0</v>
      </c>
      <c r="BH189" s="140">
        <f>IF(N189="sníž. přenesená",J189,0)</f>
        <v>0</v>
      </c>
      <c r="BI189" s="140">
        <f>IF(N189="nulová",J189,0)</f>
        <v>0</v>
      </c>
      <c r="BJ189" s="15" t="s">
        <v>81</v>
      </c>
      <c r="BK189" s="140">
        <f>ROUND(I189*H189,2)</f>
        <v>0</v>
      </c>
      <c r="BL189" s="15" t="s">
        <v>198</v>
      </c>
      <c r="BM189" s="139" t="s">
        <v>269</v>
      </c>
    </row>
    <row r="190" spans="2:65" s="1" customFormat="1" ht="16.5" customHeight="1">
      <c r="B190" s="126"/>
      <c r="C190" s="127" t="s">
        <v>270</v>
      </c>
      <c r="D190" s="127" t="s">
        <v>120</v>
      </c>
      <c r="E190" s="128" t="s">
        <v>271</v>
      </c>
      <c r="F190" s="129" t="s">
        <v>272</v>
      </c>
      <c r="G190" s="130" t="s">
        <v>1</v>
      </c>
      <c r="H190" s="131">
        <v>60.5</v>
      </c>
      <c r="I190" s="132"/>
      <c r="J190" s="133">
        <f>ROUND(I190*H190,2)</f>
        <v>0</v>
      </c>
      <c r="K190" s="134"/>
      <c r="L190" s="30"/>
      <c r="M190" s="135" t="s">
        <v>1</v>
      </c>
      <c r="N190" s="136" t="s">
        <v>41</v>
      </c>
      <c r="P190" s="137">
        <f>O190*H190</f>
        <v>0</v>
      </c>
      <c r="Q190" s="137">
        <v>0</v>
      </c>
      <c r="R190" s="137">
        <f>Q190*H190</f>
        <v>0</v>
      </c>
      <c r="S190" s="137">
        <v>0</v>
      </c>
      <c r="T190" s="138">
        <f>S190*H190</f>
        <v>0</v>
      </c>
      <c r="AR190" s="139" t="s">
        <v>198</v>
      </c>
      <c r="AT190" s="139" t="s">
        <v>120</v>
      </c>
      <c r="AU190" s="139" t="s">
        <v>83</v>
      </c>
      <c r="AY190" s="15" t="s">
        <v>118</v>
      </c>
      <c r="BE190" s="140">
        <f>IF(N190="základní",J190,0)</f>
        <v>0</v>
      </c>
      <c r="BF190" s="140">
        <f>IF(N190="snížená",J190,0)</f>
        <v>0</v>
      </c>
      <c r="BG190" s="140">
        <f>IF(N190="zákl. přenesená",J190,0)</f>
        <v>0</v>
      </c>
      <c r="BH190" s="140">
        <f>IF(N190="sníž. přenesená",J190,0)</f>
        <v>0</v>
      </c>
      <c r="BI190" s="140">
        <f>IF(N190="nulová",J190,0)</f>
        <v>0</v>
      </c>
      <c r="BJ190" s="15" t="s">
        <v>81</v>
      </c>
      <c r="BK190" s="140">
        <f>ROUND(I190*H190,2)</f>
        <v>0</v>
      </c>
      <c r="BL190" s="15" t="s">
        <v>198</v>
      </c>
      <c r="BM190" s="139" t="s">
        <v>273</v>
      </c>
    </row>
    <row r="191" spans="2:65" s="12" customFormat="1" ht="11.25">
      <c r="B191" s="141"/>
      <c r="D191" s="142" t="s">
        <v>126</v>
      </c>
      <c r="E191" s="143" t="s">
        <v>1</v>
      </c>
      <c r="F191" s="144" t="s">
        <v>274</v>
      </c>
      <c r="H191" s="145">
        <v>60.5</v>
      </c>
      <c r="I191" s="146"/>
      <c r="L191" s="141"/>
      <c r="M191" s="147"/>
      <c r="T191" s="148"/>
      <c r="AT191" s="143" t="s">
        <v>126</v>
      </c>
      <c r="AU191" s="143" t="s">
        <v>83</v>
      </c>
      <c r="AV191" s="12" t="s">
        <v>83</v>
      </c>
      <c r="AW191" s="12" t="s">
        <v>32</v>
      </c>
      <c r="AX191" s="12" t="s">
        <v>76</v>
      </c>
      <c r="AY191" s="143" t="s">
        <v>118</v>
      </c>
    </row>
    <row r="192" spans="2:65" s="13" customFormat="1" ht="11.25">
      <c r="B192" s="149"/>
      <c r="D192" s="142" t="s">
        <v>126</v>
      </c>
      <c r="E192" s="150" t="s">
        <v>1</v>
      </c>
      <c r="F192" s="151" t="s">
        <v>128</v>
      </c>
      <c r="H192" s="152">
        <v>60.5</v>
      </c>
      <c r="I192" s="153"/>
      <c r="L192" s="149"/>
      <c r="M192" s="154"/>
      <c r="T192" s="155"/>
      <c r="AT192" s="150" t="s">
        <v>126</v>
      </c>
      <c r="AU192" s="150" t="s">
        <v>83</v>
      </c>
      <c r="AV192" s="13" t="s">
        <v>124</v>
      </c>
      <c r="AW192" s="13" t="s">
        <v>32</v>
      </c>
      <c r="AX192" s="13" t="s">
        <v>81</v>
      </c>
      <c r="AY192" s="150" t="s">
        <v>118</v>
      </c>
    </row>
    <row r="193" spans="2:65" s="11" customFormat="1" ht="25.9" customHeight="1">
      <c r="B193" s="114"/>
      <c r="D193" s="115" t="s">
        <v>75</v>
      </c>
      <c r="E193" s="116" t="s">
        <v>275</v>
      </c>
      <c r="F193" s="116" t="s">
        <v>276</v>
      </c>
      <c r="I193" s="117"/>
      <c r="J193" s="118">
        <f>BK193</f>
        <v>0</v>
      </c>
      <c r="L193" s="114"/>
      <c r="M193" s="119"/>
      <c r="P193" s="120">
        <f>P194+P196+P198+P200</f>
        <v>0</v>
      </c>
      <c r="R193" s="120">
        <f>R194+R196+R198+R200</f>
        <v>0</v>
      </c>
      <c r="T193" s="121">
        <f>T194+T196+T198+T200</f>
        <v>0</v>
      </c>
      <c r="AR193" s="115" t="s">
        <v>143</v>
      </c>
      <c r="AT193" s="122" t="s">
        <v>75</v>
      </c>
      <c r="AU193" s="122" t="s">
        <v>76</v>
      </c>
      <c r="AY193" s="115" t="s">
        <v>118</v>
      </c>
      <c r="BK193" s="123">
        <f>BK194+BK196+BK198+BK200</f>
        <v>0</v>
      </c>
    </row>
    <row r="194" spans="2:65" s="11" customFormat="1" ht="22.9" customHeight="1">
      <c r="B194" s="114"/>
      <c r="D194" s="115" t="s">
        <v>75</v>
      </c>
      <c r="E194" s="124" t="s">
        <v>277</v>
      </c>
      <c r="F194" s="124" t="s">
        <v>278</v>
      </c>
      <c r="I194" s="117"/>
      <c r="J194" s="125">
        <f>BK194</f>
        <v>0</v>
      </c>
      <c r="L194" s="114"/>
      <c r="M194" s="119"/>
      <c r="P194" s="120">
        <f>P195</f>
        <v>0</v>
      </c>
      <c r="R194" s="120">
        <f>R195</f>
        <v>0</v>
      </c>
      <c r="T194" s="121">
        <f>T195</f>
        <v>0</v>
      </c>
      <c r="AR194" s="115" t="s">
        <v>143</v>
      </c>
      <c r="AT194" s="122" t="s">
        <v>75</v>
      </c>
      <c r="AU194" s="122" t="s">
        <v>81</v>
      </c>
      <c r="AY194" s="115" t="s">
        <v>118</v>
      </c>
      <c r="BK194" s="123">
        <f>BK195</f>
        <v>0</v>
      </c>
    </row>
    <row r="195" spans="2:65" s="1" customFormat="1" ht="16.5" customHeight="1">
      <c r="B195" s="126"/>
      <c r="C195" s="127" t="s">
        <v>279</v>
      </c>
      <c r="D195" s="127" t="s">
        <v>120</v>
      </c>
      <c r="E195" s="128" t="s">
        <v>280</v>
      </c>
      <c r="F195" s="129" t="s">
        <v>281</v>
      </c>
      <c r="G195" s="130" t="s">
        <v>282</v>
      </c>
      <c r="H195" s="131">
        <v>1</v>
      </c>
      <c r="I195" s="132"/>
      <c r="J195" s="133">
        <f>ROUND(I195*H195,2)</f>
        <v>0</v>
      </c>
      <c r="K195" s="134"/>
      <c r="L195" s="30"/>
      <c r="M195" s="135" t="s">
        <v>1</v>
      </c>
      <c r="N195" s="136" t="s">
        <v>41</v>
      </c>
      <c r="P195" s="137">
        <f>O195*H195</f>
        <v>0</v>
      </c>
      <c r="Q195" s="137">
        <v>0</v>
      </c>
      <c r="R195" s="137">
        <f>Q195*H195</f>
        <v>0</v>
      </c>
      <c r="S195" s="137">
        <v>0</v>
      </c>
      <c r="T195" s="138">
        <f>S195*H195</f>
        <v>0</v>
      </c>
      <c r="AR195" s="139" t="s">
        <v>283</v>
      </c>
      <c r="AT195" s="139" t="s">
        <v>120</v>
      </c>
      <c r="AU195" s="139" t="s">
        <v>83</v>
      </c>
      <c r="AY195" s="15" t="s">
        <v>118</v>
      </c>
      <c r="BE195" s="140">
        <f>IF(N195="základní",J195,0)</f>
        <v>0</v>
      </c>
      <c r="BF195" s="140">
        <f>IF(N195="snížená",J195,0)</f>
        <v>0</v>
      </c>
      <c r="BG195" s="140">
        <f>IF(N195="zákl. přenesená",J195,0)</f>
        <v>0</v>
      </c>
      <c r="BH195" s="140">
        <f>IF(N195="sníž. přenesená",J195,0)</f>
        <v>0</v>
      </c>
      <c r="BI195" s="140">
        <f>IF(N195="nulová",J195,0)</f>
        <v>0</v>
      </c>
      <c r="BJ195" s="15" t="s">
        <v>81</v>
      </c>
      <c r="BK195" s="140">
        <f>ROUND(I195*H195,2)</f>
        <v>0</v>
      </c>
      <c r="BL195" s="15" t="s">
        <v>283</v>
      </c>
      <c r="BM195" s="139" t="s">
        <v>284</v>
      </c>
    </row>
    <row r="196" spans="2:65" s="11" customFormat="1" ht="22.9" customHeight="1">
      <c r="B196" s="114"/>
      <c r="D196" s="115" t="s">
        <v>75</v>
      </c>
      <c r="E196" s="124" t="s">
        <v>285</v>
      </c>
      <c r="F196" s="124" t="s">
        <v>286</v>
      </c>
      <c r="I196" s="117"/>
      <c r="J196" s="125">
        <f>BK196</f>
        <v>0</v>
      </c>
      <c r="L196" s="114"/>
      <c r="M196" s="119"/>
      <c r="P196" s="120">
        <f>P197</f>
        <v>0</v>
      </c>
      <c r="R196" s="120">
        <f>R197</f>
        <v>0</v>
      </c>
      <c r="T196" s="121">
        <f>T197</f>
        <v>0</v>
      </c>
      <c r="AR196" s="115" t="s">
        <v>143</v>
      </c>
      <c r="AT196" s="122" t="s">
        <v>75</v>
      </c>
      <c r="AU196" s="122" t="s">
        <v>81</v>
      </c>
      <c r="AY196" s="115" t="s">
        <v>118</v>
      </c>
      <c r="BK196" s="123">
        <f>BK197</f>
        <v>0</v>
      </c>
    </row>
    <row r="197" spans="2:65" s="1" customFormat="1" ht="16.5" customHeight="1">
      <c r="B197" s="126"/>
      <c r="C197" s="127" t="s">
        <v>287</v>
      </c>
      <c r="D197" s="127" t="s">
        <v>120</v>
      </c>
      <c r="E197" s="128" t="s">
        <v>288</v>
      </c>
      <c r="F197" s="129" t="s">
        <v>286</v>
      </c>
      <c r="G197" s="130" t="s">
        <v>289</v>
      </c>
      <c r="H197" s="167"/>
      <c r="I197" s="132"/>
      <c r="J197" s="133">
        <f>ROUND(I197*H197,2)</f>
        <v>0</v>
      </c>
      <c r="K197" s="134"/>
      <c r="L197" s="30"/>
      <c r="M197" s="135" t="s">
        <v>1</v>
      </c>
      <c r="N197" s="136" t="s">
        <v>41</v>
      </c>
      <c r="P197" s="137">
        <f>O197*H197</f>
        <v>0</v>
      </c>
      <c r="Q197" s="137">
        <v>0</v>
      </c>
      <c r="R197" s="137">
        <f>Q197*H197</f>
        <v>0</v>
      </c>
      <c r="S197" s="137">
        <v>0</v>
      </c>
      <c r="T197" s="138">
        <f>S197*H197</f>
        <v>0</v>
      </c>
      <c r="AR197" s="139" t="s">
        <v>283</v>
      </c>
      <c r="AT197" s="139" t="s">
        <v>120</v>
      </c>
      <c r="AU197" s="139" t="s">
        <v>83</v>
      </c>
      <c r="AY197" s="15" t="s">
        <v>118</v>
      </c>
      <c r="BE197" s="140">
        <f>IF(N197="základní",J197,0)</f>
        <v>0</v>
      </c>
      <c r="BF197" s="140">
        <f>IF(N197="snížená",J197,0)</f>
        <v>0</v>
      </c>
      <c r="BG197" s="140">
        <f>IF(N197="zákl. přenesená",J197,0)</f>
        <v>0</v>
      </c>
      <c r="BH197" s="140">
        <f>IF(N197="sníž. přenesená",J197,0)</f>
        <v>0</v>
      </c>
      <c r="BI197" s="140">
        <f>IF(N197="nulová",J197,0)</f>
        <v>0</v>
      </c>
      <c r="BJ197" s="15" t="s">
        <v>81</v>
      </c>
      <c r="BK197" s="140">
        <f>ROUND(I197*H197,2)</f>
        <v>0</v>
      </c>
      <c r="BL197" s="15" t="s">
        <v>283</v>
      </c>
      <c r="BM197" s="139" t="s">
        <v>290</v>
      </c>
    </row>
    <row r="198" spans="2:65" s="11" customFormat="1" ht="22.9" customHeight="1">
      <c r="B198" s="114"/>
      <c r="D198" s="115" t="s">
        <v>75</v>
      </c>
      <c r="E198" s="124" t="s">
        <v>291</v>
      </c>
      <c r="F198" s="124" t="s">
        <v>292</v>
      </c>
      <c r="I198" s="117"/>
      <c r="J198" s="125">
        <f>BK198</f>
        <v>0</v>
      </c>
      <c r="L198" s="114"/>
      <c r="M198" s="119"/>
      <c r="P198" s="120">
        <f>P199</f>
        <v>0</v>
      </c>
      <c r="R198" s="120">
        <f>R199</f>
        <v>0</v>
      </c>
      <c r="T198" s="121">
        <f>T199</f>
        <v>0</v>
      </c>
      <c r="AR198" s="115" t="s">
        <v>143</v>
      </c>
      <c r="AT198" s="122" t="s">
        <v>75</v>
      </c>
      <c r="AU198" s="122" t="s">
        <v>81</v>
      </c>
      <c r="AY198" s="115" t="s">
        <v>118</v>
      </c>
      <c r="BK198" s="123">
        <f>BK199</f>
        <v>0</v>
      </c>
    </row>
    <row r="199" spans="2:65" s="1" customFormat="1" ht="16.5" customHeight="1">
      <c r="B199" s="126"/>
      <c r="C199" s="127" t="s">
        <v>293</v>
      </c>
      <c r="D199" s="127" t="s">
        <v>120</v>
      </c>
      <c r="E199" s="128" t="s">
        <v>294</v>
      </c>
      <c r="F199" s="129" t="s">
        <v>295</v>
      </c>
      <c r="G199" s="130" t="s">
        <v>282</v>
      </c>
      <c r="H199" s="131">
        <v>3</v>
      </c>
      <c r="I199" s="132"/>
      <c r="J199" s="133">
        <f>ROUND(I199*H199,2)</f>
        <v>0</v>
      </c>
      <c r="K199" s="134"/>
      <c r="L199" s="30"/>
      <c r="M199" s="135" t="s">
        <v>1</v>
      </c>
      <c r="N199" s="136" t="s">
        <v>41</v>
      </c>
      <c r="P199" s="137">
        <f>O199*H199</f>
        <v>0</v>
      </c>
      <c r="Q199" s="137">
        <v>0</v>
      </c>
      <c r="R199" s="137">
        <f>Q199*H199</f>
        <v>0</v>
      </c>
      <c r="S199" s="137">
        <v>0</v>
      </c>
      <c r="T199" s="138">
        <f>S199*H199</f>
        <v>0</v>
      </c>
      <c r="AR199" s="139" t="s">
        <v>283</v>
      </c>
      <c r="AT199" s="139" t="s">
        <v>120</v>
      </c>
      <c r="AU199" s="139" t="s">
        <v>83</v>
      </c>
      <c r="AY199" s="15" t="s">
        <v>118</v>
      </c>
      <c r="BE199" s="140">
        <f>IF(N199="základní",J199,0)</f>
        <v>0</v>
      </c>
      <c r="BF199" s="140">
        <f>IF(N199="snížená",J199,0)</f>
        <v>0</v>
      </c>
      <c r="BG199" s="140">
        <f>IF(N199="zákl. přenesená",J199,0)</f>
        <v>0</v>
      </c>
      <c r="BH199" s="140">
        <f>IF(N199="sníž. přenesená",J199,0)</f>
        <v>0</v>
      </c>
      <c r="BI199" s="140">
        <f>IF(N199="nulová",J199,0)</f>
        <v>0</v>
      </c>
      <c r="BJ199" s="15" t="s">
        <v>81</v>
      </c>
      <c r="BK199" s="140">
        <f>ROUND(I199*H199,2)</f>
        <v>0</v>
      </c>
      <c r="BL199" s="15" t="s">
        <v>283</v>
      </c>
      <c r="BM199" s="139" t="s">
        <v>296</v>
      </c>
    </row>
    <row r="200" spans="2:65" s="11" customFormat="1" ht="22.9" customHeight="1">
      <c r="B200" s="114"/>
      <c r="D200" s="115" t="s">
        <v>75</v>
      </c>
      <c r="E200" s="124" t="s">
        <v>297</v>
      </c>
      <c r="F200" s="124" t="s">
        <v>298</v>
      </c>
      <c r="I200" s="117"/>
      <c r="J200" s="125">
        <f>BK200</f>
        <v>0</v>
      </c>
      <c r="L200" s="114"/>
      <c r="M200" s="119"/>
      <c r="P200" s="120">
        <f>P201</f>
        <v>0</v>
      </c>
      <c r="R200" s="120">
        <f>R201</f>
        <v>0</v>
      </c>
      <c r="T200" s="121">
        <f>T201</f>
        <v>0</v>
      </c>
      <c r="AR200" s="115" t="s">
        <v>143</v>
      </c>
      <c r="AT200" s="122" t="s">
        <v>75</v>
      </c>
      <c r="AU200" s="122" t="s">
        <v>81</v>
      </c>
      <c r="AY200" s="115" t="s">
        <v>118</v>
      </c>
      <c r="BK200" s="123">
        <f>BK201</f>
        <v>0</v>
      </c>
    </row>
    <row r="201" spans="2:65" s="1" customFormat="1" ht="16.5" customHeight="1">
      <c r="B201" s="126"/>
      <c r="C201" s="127" t="s">
        <v>299</v>
      </c>
      <c r="D201" s="127" t="s">
        <v>120</v>
      </c>
      <c r="E201" s="128" t="s">
        <v>300</v>
      </c>
      <c r="F201" s="129" t="s">
        <v>298</v>
      </c>
      <c r="G201" s="130" t="s">
        <v>289</v>
      </c>
      <c r="H201" s="167"/>
      <c r="I201" s="132"/>
      <c r="J201" s="133">
        <f>ROUND(I201*H201,2)</f>
        <v>0</v>
      </c>
      <c r="K201" s="134"/>
      <c r="L201" s="30"/>
      <c r="M201" s="168" t="s">
        <v>1</v>
      </c>
      <c r="N201" s="169" t="s">
        <v>41</v>
      </c>
      <c r="O201" s="170"/>
      <c r="P201" s="171">
        <f>O201*H201</f>
        <v>0</v>
      </c>
      <c r="Q201" s="171">
        <v>0</v>
      </c>
      <c r="R201" s="171">
        <f>Q201*H201</f>
        <v>0</v>
      </c>
      <c r="S201" s="171">
        <v>0</v>
      </c>
      <c r="T201" s="172">
        <f>S201*H201</f>
        <v>0</v>
      </c>
      <c r="AR201" s="139" t="s">
        <v>283</v>
      </c>
      <c r="AT201" s="139" t="s">
        <v>120</v>
      </c>
      <c r="AU201" s="139" t="s">
        <v>83</v>
      </c>
      <c r="AY201" s="15" t="s">
        <v>118</v>
      </c>
      <c r="BE201" s="140">
        <f>IF(N201="základní",J201,0)</f>
        <v>0</v>
      </c>
      <c r="BF201" s="140">
        <f>IF(N201="snížená",J201,0)</f>
        <v>0</v>
      </c>
      <c r="BG201" s="140">
        <f>IF(N201="zákl. přenesená",J201,0)</f>
        <v>0</v>
      </c>
      <c r="BH201" s="140">
        <f>IF(N201="sníž. přenesená",J201,0)</f>
        <v>0</v>
      </c>
      <c r="BI201" s="140">
        <f>IF(N201="nulová",J201,0)</f>
        <v>0</v>
      </c>
      <c r="BJ201" s="15" t="s">
        <v>81</v>
      </c>
      <c r="BK201" s="140">
        <f>ROUND(I201*H201,2)</f>
        <v>0</v>
      </c>
      <c r="BL201" s="15" t="s">
        <v>283</v>
      </c>
      <c r="BM201" s="139" t="s">
        <v>301</v>
      </c>
    </row>
    <row r="202" spans="2:65" s="1" customFormat="1" ht="6.95" customHeight="1">
      <c r="B202" s="42"/>
      <c r="C202" s="43"/>
      <c r="D202" s="43"/>
      <c r="E202" s="43"/>
      <c r="F202" s="43"/>
      <c r="G202" s="43"/>
      <c r="H202" s="43"/>
      <c r="I202" s="43"/>
      <c r="J202" s="43"/>
      <c r="K202" s="43"/>
      <c r="L202" s="30"/>
    </row>
  </sheetData>
  <autoFilter ref="C124:K201" xr:uid="{00000000-0009-0000-0000-000001000000}"/>
  <mergeCells count="6">
    <mergeCell ref="L2:V2"/>
    <mergeCell ref="E7:H7"/>
    <mergeCell ref="E16:H16"/>
    <mergeCell ref="E25:H25"/>
    <mergeCell ref="E85:H85"/>
    <mergeCell ref="E117:H11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20221130 - Nová tribuna n...</vt:lpstr>
      <vt:lpstr>'20221130 - Nová tribuna n...'!Názvy_tisku</vt:lpstr>
      <vt:lpstr>'Rekapitulace stavby'!Názvy_tisku</vt:lpstr>
      <vt:lpstr>'20221130 - Nová tribuna n...'!Oblast_tisku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Novák</dc:creator>
  <cp:lastModifiedBy>Mgr. Miloš Podlipný</cp:lastModifiedBy>
  <dcterms:created xsi:type="dcterms:W3CDTF">2023-02-28T12:20:29Z</dcterms:created>
  <dcterms:modified xsi:type="dcterms:W3CDTF">2023-02-28T12:36:25Z</dcterms:modified>
</cp:coreProperties>
</file>